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clearesult5-my.sharepoint.com/personal/bryan_baker_clearesult_com/Documents/Black Hills Energy CO/Lighting Import Calculator/"/>
    </mc:Choice>
  </mc:AlternateContent>
  <xr:revisionPtr revIDLastSave="4040" documentId="8_{7AB5C322-962B-460D-A953-02B02EDE3272}" xr6:coauthVersionLast="47" xr6:coauthVersionMax="47" xr10:uidLastSave="{8FADEA8B-38BC-4713-9BE1-E47427B37B8A}"/>
  <workbookProtection workbookAlgorithmName="SHA-512" workbookHashValue="HcAya4dht1UxYBX2NcifjaBWYDcFxb0qJX7KJP93g5t6u9BPGN2cGQnMnGOlmi+QSeBtYsLIRFKIUGD8iSC9Wg==" workbookSaltValue="wSMHMssvYFDBPAcZkNo2xA==" workbookSpinCount="100000" lockStructure="1"/>
  <bookViews>
    <workbookView xWindow="-120" yWindow="-120" windowWidth="29040" windowHeight="15720" xr2:uid="{240C211E-AD1E-4C0B-B310-0D1538068583}"/>
  </bookViews>
  <sheets>
    <sheet name="Lighting Inventory" sheetId="2" r:id="rId1"/>
    <sheet name="Rebate Application" sheetId="4" r:id="rId2"/>
    <sheet name="Lists" sheetId="1" state="hidden" r:id="rId3"/>
    <sheet name="BlackHills-MLI_Template" sheetId="3" state="hidden" r:id="rId4"/>
    <sheet name="Version Log" sheetId="5" state="hidden" r:id="rId5"/>
  </sheets>
  <definedNames>
    <definedName name="AreaIter">Lists!$H$30:$H$32</definedName>
    <definedName name="CanopyIter">Lists!$H$61:$H$62</definedName>
    <definedName name="CaseIter">Lists!$H$33</definedName>
    <definedName name="CFLPinBasedBallast">Lists!$L$7:$L$8</definedName>
    <definedName name="CFLPinBasedLamps">Lists!$N$6:$N$8</definedName>
    <definedName name="CFLPinBasedWatts">Lists!$P$14:$P$29</definedName>
    <definedName name="CFLScrewInBallast">Lists!$L$3:$L$4</definedName>
    <definedName name="CFLScrewInLamps">Lists!$N$3</definedName>
    <definedName name="CFLScrewInWatts">Lists!$P$3:$P$11</definedName>
    <definedName name="CirclineBallast">Lists!$L$11</definedName>
    <definedName name="CirclineLamps">Lists!$N$11:$N$12</definedName>
    <definedName name="CirclineWatts">Lists!$P$32:$P$34</definedName>
    <definedName name="CMHBallast">Lists!$L$32:$L$33</definedName>
    <definedName name="CMHLamps">Lists!$N$33</definedName>
    <definedName name="CMHWatts">Lists!$P$204:$P$221</definedName>
    <definedName name="CoolingType">Lists!$C$16:$C$20</definedName>
    <definedName name="CustomIter">Lists!$H$63</definedName>
    <definedName name="DLAIter">Lists!$H$46:$H$48</definedName>
    <definedName name="DownlightIter">Lists!$H$22</definedName>
    <definedName name="EANum">'Lighting Inventory'!$J$8</definedName>
    <definedName name="ESLampIter">Lists!$H$20</definedName>
    <definedName name="ExitBallast">Lists!$L$54:$L$56</definedName>
    <definedName name="ExitIter">Lists!$H$21</definedName>
    <definedName name="ExitLamps">Lists!$N$57</definedName>
    <definedName name="ExitsWatts">Lists!$P$293</definedName>
    <definedName name="FacilityType" localSheetId="4">#REF!</definedName>
    <definedName name="FacilityType">Lists!$B$3:$B$13</definedName>
    <definedName name="FloodIter">Lists!$H$56:$H$57</definedName>
    <definedName name="HBIter">Lists!$H$23:$H$29</definedName>
    <definedName name="HortIter">Lists!$H$39</definedName>
    <definedName name="HPSBallast">Lists!$L$14</definedName>
    <definedName name="HPSLamps">Lists!$N$15</definedName>
    <definedName name="HPSWatts">Lists!$P$37:$P$48</definedName>
    <definedName name="InductionBallast">Lists!$L$20</definedName>
    <definedName name="InductionLamps">Lists!$N$21</definedName>
    <definedName name="InductionWatts">Lists!$P$84:$P$96</definedName>
    <definedName name="InxHalBallast">Lists!$L$17</definedName>
    <definedName name="InxHalLamps">Lists!$N$18</definedName>
    <definedName name="InxHalWatts">Lists!$P$51:$P$81</definedName>
    <definedName name="LEDBallast">Lists!$L$23</definedName>
    <definedName name="LEDLamps">Lists!$N$24</definedName>
    <definedName name="LEDWatts">Lists!$P$99:$P$182</definedName>
    <definedName name="LightingControlType">Lists!$C$23:$C$27</definedName>
    <definedName name="MHBallast">Lists!$L$29</definedName>
    <definedName name="MHLamps">Lists!$N$30</definedName>
    <definedName name="MHWatts">Lists!$P$193:$P$201</definedName>
    <definedName name="MogulIter">Lists!$H$34:$H$38</definedName>
    <definedName name="MVBallast">Lists!$L$26</definedName>
    <definedName name="MVLamps">Lists!$N$27</definedName>
    <definedName name="MVWatts">Lists!$P$185:$P$190</definedName>
    <definedName name="NTG">Lists!$C$56</definedName>
    <definedName name="ParkIter">Lists!$H$58:$H$60</definedName>
    <definedName name="PLIter">Lists!$H$52</definedName>
    <definedName name="PSMHBallast">Lists!$L$36</definedName>
    <definedName name="PSMHLamps">Lists!$N$36</definedName>
    <definedName name="PSMHWatts">Lists!$P$224:$P$237</definedName>
    <definedName name="QPL">Lists!$C$50:$C$53</definedName>
    <definedName name="RebateMeasure">Lists!$C$30:$C$47</definedName>
    <definedName name="T12Ballast">Lists!$L$50:$L$51</definedName>
    <definedName name="T12Lamps">Lists!$N$51:$N$54</definedName>
    <definedName name="T12Watts">Lists!$P$269:$P$290</definedName>
    <definedName name="T5Ballast">Lists!$L$39</definedName>
    <definedName name="T5Lamps">Lists!$N$39:$N$42</definedName>
    <definedName name="T5Watts">Lists!$P$240:$P$250</definedName>
    <definedName name="T8Ballast">Lists!$L$42:$L$47</definedName>
    <definedName name="T8Lamps">Lists!$N$45:$N$48</definedName>
    <definedName name="T8Watts">Lists!$P$253:$P$266</definedName>
    <definedName name="TechnologyType">Lists!$G$3:$G$17</definedName>
    <definedName name="TrofIter">Lists!$H$40:$H$42</definedName>
    <definedName name="TrofRetroIter">Lists!$H$43:$H$45</definedName>
    <definedName name="TubeIter">Lists!$H$49:$H$51</definedName>
    <definedName name="WPIter">Lists!$H$53:$H$55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3" l="1"/>
  <c r="I53" i="3"/>
  <c r="I52" i="3"/>
  <c r="I51" i="3"/>
  <c r="I50" i="3"/>
  <c r="I49" i="3"/>
  <c r="I48" i="3"/>
  <c r="I47" i="3"/>
  <c r="I46" i="3"/>
  <c r="I45" i="3"/>
  <c r="I44" i="3"/>
  <c r="I42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E25" i="3"/>
  <c r="K25" i="3" s="1"/>
  <c r="E24" i="3"/>
  <c r="K24" i="3" s="1"/>
  <c r="H64" i="4"/>
  <c r="R42" i="3" s="1"/>
  <c r="G64" i="4"/>
  <c r="E42" i="3" s="1"/>
  <c r="K42" i="3" s="1"/>
  <c r="E64" i="4"/>
  <c r="F64" i="4" s="1"/>
  <c r="T42" i="3" s="1"/>
  <c r="H63" i="4"/>
  <c r="R41" i="3" s="1"/>
  <c r="G63" i="4"/>
  <c r="E41" i="3" s="1"/>
  <c r="K41" i="3" s="1"/>
  <c r="E63" i="4"/>
  <c r="F63" i="4"/>
  <c r="T41" i="3" s="1"/>
  <c r="H60" i="4"/>
  <c r="R39" i="3" s="1"/>
  <c r="H59" i="4"/>
  <c r="R38" i="3" s="1"/>
  <c r="G60" i="4"/>
  <c r="E39" i="3" s="1"/>
  <c r="K39" i="3" s="1"/>
  <c r="G59" i="4"/>
  <c r="E38" i="3" s="1"/>
  <c r="K38" i="3" s="1"/>
  <c r="E60" i="4"/>
  <c r="E59" i="4"/>
  <c r="E58" i="4"/>
  <c r="A37" i="3"/>
  <c r="A36" i="3"/>
  <c r="A35" i="3"/>
  <c r="A9" i="3"/>
  <c r="A8" i="3"/>
  <c r="A10" i="3"/>
  <c r="A11" i="3"/>
  <c r="A43" i="3"/>
  <c r="A22" i="3"/>
  <c r="A33" i="3"/>
  <c r="A32" i="3"/>
  <c r="A34" i="3"/>
  <c r="A31" i="3"/>
  <c r="A29" i="3"/>
  <c r="A30" i="3"/>
  <c r="A20" i="3"/>
  <c r="A21" i="3"/>
  <c r="A19" i="3"/>
  <c r="A25" i="3"/>
  <c r="A24" i="3"/>
  <c r="A23" i="3"/>
  <c r="A27" i="3"/>
  <c r="A26" i="3"/>
  <c r="A12" i="3"/>
  <c r="A42" i="3"/>
  <c r="A41" i="3"/>
  <c r="A40" i="3"/>
  <c r="A39" i="3"/>
  <c r="A38" i="3"/>
  <c r="A28" i="3"/>
  <c r="A17" i="3"/>
  <c r="A16" i="3"/>
  <c r="A15" i="3"/>
  <c r="A14" i="3"/>
  <c r="A13" i="3"/>
  <c r="A18" i="3"/>
  <c r="A48" i="3"/>
  <c r="A47" i="3"/>
  <c r="A50" i="3"/>
  <c r="A51" i="3"/>
  <c r="A49" i="3"/>
  <c r="A6" i="3"/>
  <c r="A45" i="3"/>
  <c r="A46" i="3"/>
  <c r="A44" i="3"/>
  <c r="A53" i="3"/>
  <c r="A52" i="3"/>
  <c r="A5" i="3"/>
  <c r="A4" i="3"/>
  <c r="A3" i="3"/>
  <c r="A2" i="3"/>
  <c r="A7" i="3"/>
  <c r="G10" i="4"/>
  <c r="E5" i="3" s="1"/>
  <c r="K5" i="3" s="1"/>
  <c r="G9" i="4"/>
  <c r="E4" i="3" s="1"/>
  <c r="K4" i="3" s="1"/>
  <c r="G8" i="4"/>
  <c r="E3" i="3" s="1"/>
  <c r="K3" i="3" s="1"/>
  <c r="G7" i="4"/>
  <c r="E2" i="3" s="1"/>
  <c r="K2" i="3" s="1"/>
  <c r="H10" i="4"/>
  <c r="R5" i="3" s="1"/>
  <c r="H9" i="4"/>
  <c r="R4" i="3" s="1"/>
  <c r="H8" i="4"/>
  <c r="R3" i="3" s="1"/>
  <c r="H7" i="4"/>
  <c r="R2" i="3" s="1"/>
  <c r="E10" i="4"/>
  <c r="F10" i="4" s="1"/>
  <c r="T5" i="3" s="1"/>
  <c r="E9" i="4"/>
  <c r="Q4" i="3" s="1"/>
  <c r="E8" i="4"/>
  <c r="Q3" i="3" s="1"/>
  <c r="E7" i="4"/>
  <c r="Q2" i="3" s="1"/>
  <c r="E6" i="4"/>
  <c r="F6" i="4" s="1"/>
  <c r="H12" i="4"/>
  <c r="R7" i="3" s="1"/>
  <c r="G12" i="4"/>
  <c r="E6" i="3" s="1"/>
  <c r="K6" i="3" s="1"/>
  <c r="H80" i="4"/>
  <c r="R53" i="3" s="1"/>
  <c r="H79" i="4"/>
  <c r="R52" i="3" s="1"/>
  <c r="H77" i="4"/>
  <c r="R51" i="3" s="1"/>
  <c r="H76" i="4"/>
  <c r="R50" i="3" s="1"/>
  <c r="H75" i="4"/>
  <c r="R49" i="3" s="1"/>
  <c r="H73" i="4"/>
  <c r="R48" i="3" s="1"/>
  <c r="H72" i="4"/>
  <c r="R47" i="3" s="1"/>
  <c r="H70" i="4"/>
  <c r="R46" i="3" s="1"/>
  <c r="H69" i="4"/>
  <c r="R45" i="3" s="1"/>
  <c r="H68" i="4"/>
  <c r="R44" i="3" s="1"/>
  <c r="H66" i="4"/>
  <c r="R43" i="3" s="1"/>
  <c r="H62" i="4"/>
  <c r="H61" i="4"/>
  <c r="R40" i="3" s="1"/>
  <c r="H56" i="4"/>
  <c r="R37" i="3" s="1"/>
  <c r="H55" i="4"/>
  <c r="R36" i="3" s="1"/>
  <c r="H54" i="4"/>
  <c r="R35" i="3" s="1"/>
  <c r="H52" i="4"/>
  <c r="R34" i="3" s="1"/>
  <c r="H51" i="4"/>
  <c r="R33" i="3" s="1"/>
  <c r="H50" i="4"/>
  <c r="R32" i="3" s="1"/>
  <c r="H48" i="4"/>
  <c r="R31" i="3" s="1"/>
  <c r="H47" i="4"/>
  <c r="R30" i="3" s="1"/>
  <c r="H46" i="4"/>
  <c r="R29" i="3" s="1"/>
  <c r="H44" i="4"/>
  <c r="R28" i="3" s="1"/>
  <c r="H40" i="4"/>
  <c r="R27" i="3" s="1"/>
  <c r="H39" i="4"/>
  <c r="R26" i="3" s="1"/>
  <c r="H38" i="4"/>
  <c r="R25" i="3" s="1"/>
  <c r="H37" i="4"/>
  <c r="R24" i="3" s="1"/>
  <c r="H36" i="4"/>
  <c r="R23" i="3" s="1"/>
  <c r="H34" i="4"/>
  <c r="R22" i="3" s="1"/>
  <c r="H32" i="4"/>
  <c r="R21" i="3" s="1"/>
  <c r="H31" i="4"/>
  <c r="R20" i="3" s="1"/>
  <c r="H30" i="4"/>
  <c r="R19" i="3" s="1"/>
  <c r="H28" i="4"/>
  <c r="R18" i="3" s="1"/>
  <c r="H27" i="4"/>
  <c r="R17" i="3" s="1"/>
  <c r="H26" i="4"/>
  <c r="R16" i="3" s="1"/>
  <c r="H25" i="4"/>
  <c r="R15" i="3" s="1"/>
  <c r="H24" i="4"/>
  <c r="R14" i="3" s="1"/>
  <c r="H23" i="4"/>
  <c r="R13" i="3" s="1"/>
  <c r="H22" i="4"/>
  <c r="R12" i="3" s="1"/>
  <c r="H14" i="4"/>
  <c r="G80" i="4"/>
  <c r="E53" i="3" s="1"/>
  <c r="K53" i="3" s="1"/>
  <c r="G79" i="4"/>
  <c r="E52" i="3" s="1"/>
  <c r="K52" i="3" s="1"/>
  <c r="G77" i="4"/>
  <c r="E51" i="3" s="1"/>
  <c r="K51" i="3" s="1"/>
  <c r="G76" i="4"/>
  <c r="E50" i="3" s="1"/>
  <c r="K50" i="3" s="1"/>
  <c r="G75" i="4"/>
  <c r="E49" i="3" s="1"/>
  <c r="K49" i="3" s="1"/>
  <c r="G73" i="4"/>
  <c r="E48" i="3" s="1"/>
  <c r="K48" i="3" s="1"/>
  <c r="G72" i="4"/>
  <c r="E47" i="3" s="1"/>
  <c r="K47" i="3" s="1"/>
  <c r="G70" i="4"/>
  <c r="E46" i="3" s="1"/>
  <c r="K46" i="3" s="1"/>
  <c r="G69" i="4"/>
  <c r="E45" i="3" s="1"/>
  <c r="K45" i="3" s="1"/>
  <c r="G68" i="4"/>
  <c r="E44" i="3" s="1"/>
  <c r="K44" i="3" s="1"/>
  <c r="G66" i="4"/>
  <c r="E43" i="3" s="1"/>
  <c r="K43" i="3" s="1"/>
  <c r="G62" i="4"/>
  <c r="G61" i="4"/>
  <c r="E40" i="3" s="1"/>
  <c r="K40" i="3" s="1"/>
  <c r="G56" i="4"/>
  <c r="E37" i="3" s="1"/>
  <c r="K37" i="3" s="1"/>
  <c r="G55" i="4"/>
  <c r="E36" i="3" s="1"/>
  <c r="K36" i="3" s="1"/>
  <c r="G54" i="4"/>
  <c r="E35" i="3" s="1"/>
  <c r="K35" i="3" s="1"/>
  <c r="G52" i="4"/>
  <c r="E34" i="3" s="1"/>
  <c r="K34" i="3" s="1"/>
  <c r="G51" i="4"/>
  <c r="E33" i="3" s="1"/>
  <c r="K33" i="3" s="1"/>
  <c r="G50" i="4"/>
  <c r="E32" i="3" s="1"/>
  <c r="K32" i="3" s="1"/>
  <c r="G48" i="4"/>
  <c r="E31" i="3" s="1"/>
  <c r="K31" i="3" s="1"/>
  <c r="G47" i="4"/>
  <c r="E30" i="3" s="1"/>
  <c r="K30" i="3" s="1"/>
  <c r="G46" i="4"/>
  <c r="E29" i="3" s="1"/>
  <c r="K29" i="3" s="1"/>
  <c r="G44" i="4"/>
  <c r="E28" i="3" s="1"/>
  <c r="K28" i="3" s="1"/>
  <c r="G40" i="4"/>
  <c r="E27" i="3" s="1"/>
  <c r="K27" i="3" s="1"/>
  <c r="G39" i="4"/>
  <c r="E26" i="3" s="1"/>
  <c r="K26" i="3" s="1"/>
  <c r="G38" i="4"/>
  <c r="G37" i="4"/>
  <c r="G36" i="4"/>
  <c r="E23" i="3" s="1"/>
  <c r="K23" i="3" s="1"/>
  <c r="G34" i="4"/>
  <c r="E22" i="3" s="1"/>
  <c r="K22" i="3" s="1"/>
  <c r="G32" i="4"/>
  <c r="E21" i="3" s="1"/>
  <c r="K21" i="3" s="1"/>
  <c r="G31" i="4"/>
  <c r="E20" i="3" s="1"/>
  <c r="K20" i="3" s="1"/>
  <c r="G30" i="4"/>
  <c r="E19" i="3" s="1"/>
  <c r="K19" i="3" s="1"/>
  <c r="G28" i="4"/>
  <c r="E18" i="3" s="1"/>
  <c r="K18" i="3" s="1"/>
  <c r="G27" i="4"/>
  <c r="E17" i="3" s="1"/>
  <c r="K17" i="3" s="1"/>
  <c r="G26" i="4"/>
  <c r="E16" i="3" s="1"/>
  <c r="K16" i="3" s="1"/>
  <c r="G25" i="4"/>
  <c r="E15" i="3" s="1"/>
  <c r="K15" i="3" s="1"/>
  <c r="G24" i="4"/>
  <c r="E14" i="3" s="1"/>
  <c r="K14" i="3" s="1"/>
  <c r="G23" i="4"/>
  <c r="E13" i="3" s="1"/>
  <c r="K13" i="3" s="1"/>
  <c r="G22" i="4"/>
  <c r="E12" i="3" s="1"/>
  <c r="K12" i="3" s="1"/>
  <c r="G14" i="4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C377" i="2"/>
  <c r="AC378" i="2"/>
  <c r="AC379" i="2"/>
  <c r="AC380" i="2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18" i="2"/>
  <c r="AC419" i="2"/>
  <c r="AC420" i="2"/>
  <c r="AC421" i="2"/>
  <c r="AC422" i="2"/>
  <c r="AC423" i="2"/>
  <c r="AC424" i="2"/>
  <c r="AC425" i="2"/>
  <c r="AC426" i="2"/>
  <c r="AC427" i="2"/>
  <c r="AC428" i="2"/>
  <c r="AC429" i="2"/>
  <c r="AC430" i="2"/>
  <c r="AC431" i="2"/>
  <c r="AC432" i="2"/>
  <c r="AC433" i="2"/>
  <c r="AC434" i="2"/>
  <c r="AC435" i="2"/>
  <c r="AC436" i="2"/>
  <c r="AC437" i="2"/>
  <c r="AC438" i="2"/>
  <c r="AC439" i="2"/>
  <c r="AC440" i="2"/>
  <c r="AC441" i="2"/>
  <c r="AC442" i="2"/>
  <c r="AC443" i="2"/>
  <c r="AC444" i="2"/>
  <c r="AC445" i="2"/>
  <c r="AC446" i="2"/>
  <c r="AC447" i="2"/>
  <c r="AC448" i="2"/>
  <c r="AC449" i="2"/>
  <c r="AC450" i="2"/>
  <c r="AC451" i="2"/>
  <c r="AC452" i="2"/>
  <c r="AC453" i="2"/>
  <c r="AC454" i="2"/>
  <c r="AC455" i="2"/>
  <c r="AC456" i="2"/>
  <c r="AC457" i="2"/>
  <c r="AC458" i="2"/>
  <c r="AC459" i="2"/>
  <c r="AC460" i="2"/>
  <c r="AC461" i="2"/>
  <c r="AC462" i="2"/>
  <c r="AC463" i="2"/>
  <c r="AC464" i="2"/>
  <c r="AC465" i="2"/>
  <c r="AC466" i="2"/>
  <c r="AC467" i="2"/>
  <c r="AC468" i="2"/>
  <c r="AC469" i="2"/>
  <c r="AC470" i="2"/>
  <c r="AC471" i="2"/>
  <c r="AC472" i="2"/>
  <c r="AC473" i="2"/>
  <c r="AC474" i="2"/>
  <c r="AC475" i="2"/>
  <c r="AC476" i="2"/>
  <c r="AC477" i="2"/>
  <c r="AC478" i="2"/>
  <c r="AC479" i="2"/>
  <c r="AC480" i="2"/>
  <c r="AC481" i="2"/>
  <c r="AC482" i="2"/>
  <c r="AC483" i="2"/>
  <c r="AC484" i="2"/>
  <c r="AC485" i="2"/>
  <c r="AC486" i="2"/>
  <c r="AC487" i="2"/>
  <c r="AC488" i="2"/>
  <c r="AC489" i="2"/>
  <c r="AC490" i="2"/>
  <c r="AC491" i="2"/>
  <c r="AC492" i="2"/>
  <c r="AC493" i="2"/>
  <c r="AC494" i="2"/>
  <c r="AC495" i="2"/>
  <c r="AC496" i="2"/>
  <c r="AC497" i="2"/>
  <c r="AC498" i="2"/>
  <c r="AC499" i="2"/>
  <c r="AC500" i="2"/>
  <c r="AC501" i="2"/>
  <c r="AC502" i="2"/>
  <c r="AC503" i="2"/>
  <c r="AC504" i="2"/>
  <c r="AC505" i="2"/>
  <c r="AC506" i="2"/>
  <c r="AC507" i="2"/>
  <c r="AC508" i="2"/>
  <c r="AC509" i="2"/>
  <c r="AC510" i="2"/>
  <c r="AC511" i="2"/>
  <c r="AC512" i="2"/>
  <c r="AC513" i="2"/>
  <c r="AC514" i="2"/>
  <c r="AC515" i="2"/>
  <c r="AC516" i="2"/>
  <c r="AC517" i="2"/>
  <c r="AC518" i="2"/>
  <c r="AC519" i="2"/>
  <c r="AC520" i="2"/>
  <c r="AC521" i="2"/>
  <c r="AC522" i="2"/>
  <c r="AC523" i="2"/>
  <c r="AC524" i="2"/>
  <c r="AC525" i="2"/>
  <c r="AC526" i="2"/>
  <c r="AA526" i="2"/>
  <c r="Z526" i="2"/>
  <c r="AB526" i="2" s="1"/>
  <c r="AB525" i="2"/>
  <c r="AA525" i="2"/>
  <c r="Z525" i="2"/>
  <c r="AA524" i="2"/>
  <c r="Z524" i="2"/>
  <c r="AB524" i="2" s="1"/>
  <c r="AA523" i="2"/>
  <c r="Z523" i="2"/>
  <c r="AB523" i="2" s="1"/>
  <c r="AA522" i="2"/>
  <c r="Z522" i="2"/>
  <c r="AB522" i="2" s="1"/>
  <c r="AA521" i="2"/>
  <c r="Z521" i="2"/>
  <c r="AB521" i="2" s="1"/>
  <c r="AA520" i="2"/>
  <c r="Z520" i="2"/>
  <c r="AB520" i="2" s="1"/>
  <c r="AA519" i="2"/>
  <c r="Z519" i="2"/>
  <c r="AB519" i="2" s="1"/>
  <c r="AB518" i="2"/>
  <c r="AA518" i="2"/>
  <c r="Z518" i="2"/>
  <c r="AA517" i="2"/>
  <c r="Z517" i="2"/>
  <c r="AB517" i="2" s="1"/>
  <c r="AB516" i="2"/>
  <c r="AA516" i="2"/>
  <c r="Z516" i="2"/>
  <c r="AB515" i="2"/>
  <c r="AA515" i="2"/>
  <c r="Z515" i="2"/>
  <c r="AA514" i="2"/>
  <c r="Z514" i="2"/>
  <c r="AB514" i="2" s="1"/>
  <c r="AB513" i="2"/>
  <c r="AA513" i="2"/>
  <c r="Z513" i="2"/>
  <c r="AA512" i="2"/>
  <c r="Z512" i="2"/>
  <c r="AB512" i="2" s="1"/>
  <c r="AA511" i="2"/>
  <c r="Z511" i="2"/>
  <c r="AB511" i="2" s="1"/>
  <c r="AA510" i="2"/>
  <c r="Z510" i="2"/>
  <c r="AB510" i="2" s="1"/>
  <c r="AA509" i="2"/>
  <c r="Z509" i="2"/>
  <c r="AB509" i="2" s="1"/>
  <c r="AA508" i="2"/>
  <c r="Z508" i="2"/>
  <c r="AB508" i="2" s="1"/>
  <c r="AB507" i="2"/>
  <c r="AA507" i="2"/>
  <c r="Z507" i="2"/>
  <c r="AA506" i="2"/>
  <c r="Z506" i="2"/>
  <c r="AB506" i="2" s="1"/>
  <c r="AA505" i="2"/>
  <c r="Z505" i="2"/>
  <c r="AB505" i="2" s="1"/>
  <c r="AA504" i="2"/>
  <c r="Z504" i="2"/>
  <c r="AB504" i="2" s="1"/>
  <c r="AB503" i="2"/>
  <c r="AA503" i="2"/>
  <c r="Z503" i="2"/>
  <c r="AA502" i="2"/>
  <c r="Z502" i="2"/>
  <c r="AB502" i="2" s="1"/>
  <c r="AA501" i="2"/>
  <c r="Z501" i="2"/>
  <c r="AB501" i="2" s="1"/>
  <c r="AB500" i="2"/>
  <c r="AA500" i="2"/>
  <c r="Z500" i="2"/>
  <c r="AA499" i="2"/>
  <c r="Z499" i="2"/>
  <c r="AB499" i="2" s="1"/>
  <c r="AA498" i="2"/>
  <c r="Z498" i="2"/>
  <c r="AB498" i="2" s="1"/>
  <c r="AB497" i="2"/>
  <c r="AA497" i="2"/>
  <c r="Z497" i="2"/>
  <c r="AA496" i="2"/>
  <c r="Z496" i="2"/>
  <c r="AB496" i="2" s="1"/>
  <c r="AB495" i="2"/>
  <c r="AA495" i="2"/>
  <c r="Z495" i="2"/>
  <c r="AA494" i="2"/>
  <c r="Z494" i="2"/>
  <c r="AB494" i="2" s="1"/>
  <c r="AA493" i="2"/>
  <c r="Z493" i="2"/>
  <c r="AB493" i="2" s="1"/>
  <c r="AB492" i="2"/>
  <c r="AA492" i="2"/>
  <c r="Z492" i="2"/>
  <c r="AA491" i="2"/>
  <c r="Z491" i="2"/>
  <c r="AB491" i="2" s="1"/>
  <c r="AA490" i="2"/>
  <c r="Z490" i="2"/>
  <c r="AB490" i="2" s="1"/>
  <c r="AA489" i="2"/>
  <c r="Z489" i="2"/>
  <c r="AB489" i="2" s="1"/>
  <c r="AA488" i="2"/>
  <c r="Z488" i="2"/>
  <c r="AB488" i="2" s="1"/>
  <c r="AA487" i="2"/>
  <c r="Z487" i="2"/>
  <c r="AB487" i="2" s="1"/>
  <c r="AA486" i="2"/>
  <c r="Z486" i="2"/>
  <c r="AB486" i="2" s="1"/>
  <c r="AA485" i="2"/>
  <c r="Z485" i="2"/>
  <c r="AB485" i="2" s="1"/>
  <c r="AA484" i="2"/>
  <c r="Z484" i="2"/>
  <c r="AB484" i="2" s="1"/>
  <c r="AA483" i="2"/>
  <c r="Z483" i="2"/>
  <c r="AB483" i="2" s="1"/>
  <c r="AB482" i="2"/>
  <c r="AA482" i="2"/>
  <c r="Z482" i="2"/>
  <c r="AA481" i="2"/>
  <c r="Z481" i="2"/>
  <c r="AB481" i="2" s="1"/>
  <c r="AB480" i="2"/>
  <c r="AA480" i="2"/>
  <c r="Z480" i="2"/>
  <c r="AB479" i="2"/>
  <c r="AA479" i="2"/>
  <c r="Z479" i="2"/>
  <c r="AA478" i="2"/>
  <c r="Z478" i="2"/>
  <c r="AB478" i="2" s="1"/>
  <c r="AB477" i="2"/>
  <c r="AA477" i="2"/>
  <c r="Z477" i="2"/>
  <c r="AB476" i="2"/>
  <c r="AA476" i="2"/>
  <c r="Z476" i="2"/>
  <c r="AA475" i="2"/>
  <c r="Z475" i="2"/>
  <c r="AB475" i="2" s="1"/>
  <c r="AB474" i="2"/>
  <c r="AA474" i="2"/>
  <c r="Z474" i="2"/>
  <c r="AA473" i="2"/>
  <c r="Z473" i="2"/>
  <c r="AB473" i="2" s="1"/>
  <c r="AA472" i="2"/>
  <c r="Z472" i="2"/>
  <c r="AB472" i="2" s="1"/>
  <c r="AA471" i="2"/>
  <c r="Z471" i="2"/>
  <c r="AB471" i="2" s="1"/>
  <c r="AA470" i="2"/>
  <c r="Z470" i="2"/>
  <c r="AB470" i="2" s="1"/>
  <c r="AA469" i="2"/>
  <c r="Z469" i="2"/>
  <c r="AB469" i="2" s="1"/>
  <c r="AB468" i="2"/>
  <c r="AA468" i="2"/>
  <c r="Z468" i="2"/>
  <c r="AB467" i="2"/>
  <c r="AA467" i="2"/>
  <c r="Z467" i="2"/>
  <c r="AA466" i="2"/>
  <c r="Z466" i="2"/>
  <c r="AB466" i="2" s="1"/>
  <c r="AA465" i="2"/>
  <c r="Z465" i="2"/>
  <c r="AB465" i="2" s="1"/>
  <c r="AB464" i="2"/>
  <c r="AA464" i="2"/>
  <c r="Z464" i="2"/>
  <c r="AA463" i="2"/>
  <c r="Z463" i="2"/>
  <c r="AB463" i="2" s="1"/>
  <c r="AA462" i="2"/>
  <c r="Z462" i="2"/>
  <c r="AB462" i="2" s="1"/>
  <c r="AA461" i="2"/>
  <c r="Z461" i="2"/>
  <c r="AB461" i="2" s="1"/>
  <c r="AA460" i="2"/>
  <c r="Z460" i="2"/>
  <c r="AB460" i="2" s="1"/>
  <c r="AB459" i="2"/>
  <c r="AA459" i="2"/>
  <c r="Z459" i="2"/>
  <c r="AA458" i="2"/>
  <c r="Z458" i="2"/>
  <c r="AB458" i="2" s="1"/>
  <c r="AA457" i="2"/>
  <c r="Z457" i="2"/>
  <c r="AB457" i="2" s="1"/>
  <c r="AB456" i="2"/>
  <c r="AA456" i="2"/>
  <c r="Z456" i="2"/>
  <c r="AB455" i="2"/>
  <c r="AA455" i="2"/>
  <c r="Z455" i="2"/>
  <c r="AA454" i="2"/>
  <c r="Z454" i="2"/>
  <c r="AB454" i="2" s="1"/>
  <c r="AB453" i="2"/>
  <c r="AA453" i="2"/>
  <c r="Z453" i="2"/>
  <c r="AA452" i="2"/>
  <c r="Z452" i="2"/>
  <c r="AB452" i="2" s="1"/>
  <c r="AA451" i="2"/>
  <c r="Z451" i="2"/>
  <c r="AB451" i="2" s="1"/>
  <c r="AA450" i="2"/>
  <c r="Z450" i="2"/>
  <c r="AB450" i="2" s="1"/>
  <c r="AA449" i="2"/>
  <c r="Z449" i="2"/>
  <c r="AB449" i="2" s="1"/>
  <c r="AA448" i="2"/>
  <c r="Z448" i="2"/>
  <c r="AB448" i="2" s="1"/>
  <c r="AA447" i="2"/>
  <c r="Z447" i="2"/>
  <c r="AB447" i="2" s="1"/>
  <c r="AB446" i="2"/>
  <c r="AA446" i="2"/>
  <c r="Z446" i="2"/>
  <c r="AA445" i="2"/>
  <c r="Z445" i="2"/>
  <c r="AB445" i="2" s="1"/>
  <c r="AB444" i="2"/>
  <c r="AA444" i="2"/>
  <c r="Z444" i="2"/>
  <c r="AB443" i="2"/>
  <c r="AA443" i="2"/>
  <c r="Z443" i="2"/>
  <c r="AA442" i="2"/>
  <c r="Z442" i="2"/>
  <c r="AB442" i="2" s="1"/>
  <c r="AB441" i="2"/>
  <c r="AA441" i="2"/>
  <c r="Z441" i="2"/>
  <c r="AA440" i="2"/>
  <c r="Z440" i="2"/>
  <c r="AB440" i="2" s="1"/>
  <c r="AA439" i="2"/>
  <c r="Z439" i="2"/>
  <c r="AB439" i="2" s="1"/>
  <c r="AA438" i="2"/>
  <c r="Z438" i="2"/>
  <c r="AB438" i="2" s="1"/>
  <c r="AA437" i="2"/>
  <c r="Z437" i="2"/>
  <c r="AB437" i="2" s="1"/>
  <c r="AA436" i="2"/>
  <c r="Z436" i="2"/>
  <c r="AB436" i="2" s="1"/>
  <c r="AA435" i="2"/>
  <c r="Z435" i="2"/>
  <c r="AB435" i="2" s="1"/>
  <c r="AA434" i="2"/>
  <c r="Z434" i="2"/>
  <c r="AB434" i="2" s="1"/>
  <c r="AA433" i="2"/>
  <c r="Z433" i="2"/>
  <c r="AB433" i="2" s="1"/>
  <c r="AA432" i="2"/>
  <c r="Z432" i="2"/>
  <c r="AB432" i="2" s="1"/>
  <c r="AB431" i="2"/>
  <c r="AA431" i="2"/>
  <c r="Z431" i="2"/>
  <c r="AA430" i="2"/>
  <c r="Z430" i="2"/>
  <c r="AB430" i="2" s="1"/>
  <c r="AA429" i="2"/>
  <c r="Z429" i="2"/>
  <c r="AB429" i="2" s="1"/>
  <c r="AB428" i="2"/>
  <c r="AA428" i="2"/>
  <c r="Z428" i="2"/>
  <c r="AA427" i="2"/>
  <c r="Z427" i="2"/>
  <c r="AB427" i="2" s="1"/>
  <c r="AA426" i="2"/>
  <c r="Z426" i="2"/>
  <c r="AB426" i="2" s="1"/>
  <c r="AA425" i="2"/>
  <c r="Z425" i="2"/>
  <c r="AB425" i="2" s="1"/>
  <c r="AA424" i="2"/>
  <c r="Z424" i="2"/>
  <c r="AB424" i="2" s="1"/>
  <c r="AB423" i="2"/>
  <c r="AA423" i="2"/>
  <c r="Z423" i="2"/>
  <c r="AB422" i="2"/>
  <c r="AA422" i="2"/>
  <c r="Z422" i="2"/>
  <c r="AA421" i="2"/>
  <c r="Z421" i="2"/>
  <c r="AB421" i="2" s="1"/>
  <c r="AB420" i="2"/>
  <c r="AA420" i="2"/>
  <c r="Z420" i="2"/>
  <c r="AA419" i="2"/>
  <c r="Z419" i="2"/>
  <c r="AB419" i="2" s="1"/>
  <c r="AA418" i="2"/>
  <c r="Z418" i="2"/>
  <c r="AB418" i="2" s="1"/>
  <c r="AA417" i="2"/>
  <c r="Z417" i="2"/>
  <c r="AB417" i="2" s="1"/>
  <c r="AA416" i="2"/>
  <c r="Z416" i="2"/>
  <c r="AB416" i="2" s="1"/>
  <c r="AA415" i="2"/>
  <c r="Z415" i="2"/>
  <c r="AB415" i="2" s="1"/>
  <c r="AA414" i="2"/>
  <c r="Z414" i="2"/>
  <c r="AB414" i="2" s="1"/>
  <c r="AA413" i="2"/>
  <c r="Z413" i="2"/>
  <c r="AB413" i="2" s="1"/>
  <c r="AA412" i="2"/>
  <c r="Z412" i="2"/>
  <c r="AB412" i="2" s="1"/>
  <c r="AA411" i="2"/>
  <c r="Z411" i="2"/>
  <c r="AB411" i="2" s="1"/>
  <c r="AB410" i="2"/>
  <c r="AA410" i="2"/>
  <c r="Z410" i="2"/>
  <c r="AA409" i="2"/>
  <c r="Z409" i="2"/>
  <c r="AB409" i="2" s="1"/>
  <c r="AB408" i="2"/>
  <c r="AA408" i="2"/>
  <c r="Z408" i="2"/>
  <c r="AB407" i="2"/>
  <c r="AA407" i="2"/>
  <c r="Z407" i="2"/>
  <c r="AA406" i="2"/>
  <c r="Z406" i="2"/>
  <c r="AB406" i="2" s="1"/>
  <c r="AB405" i="2"/>
  <c r="AA405" i="2"/>
  <c r="Z405" i="2"/>
  <c r="AA404" i="2"/>
  <c r="Z404" i="2"/>
  <c r="AB404" i="2" s="1"/>
  <c r="AA403" i="2"/>
  <c r="Z403" i="2"/>
  <c r="AB403" i="2" s="1"/>
  <c r="AA402" i="2"/>
  <c r="Z402" i="2"/>
  <c r="AB402" i="2" s="1"/>
  <c r="AA401" i="2"/>
  <c r="Z401" i="2"/>
  <c r="AB401" i="2" s="1"/>
  <c r="AA400" i="2"/>
  <c r="Z400" i="2"/>
  <c r="AB400" i="2" s="1"/>
  <c r="AB399" i="2"/>
  <c r="AA399" i="2"/>
  <c r="Z399" i="2"/>
  <c r="AA398" i="2"/>
  <c r="Z398" i="2"/>
  <c r="AB398" i="2" s="1"/>
  <c r="AA397" i="2"/>
  <c r="Z397" i="2"/>
  <c r="AB397" i="2" s="1"/>
  <c r="AA396" i="2"/>
  <c r="Z396" i="2"/>
  <c r="AB396" i="2" s="1"/>
  <c r="AB395" i="2"/>
  <c r="AA395" i="2"/>
  <c r="Z395" i="2"/>
  <c r="AA394" i="2"/>
  <c r="Z394" i="2"/>
  <c r="AB394" i="2" s="1"/>
  <c r="AA393" i="2"/>
  <c r="Z393" i="2"/>
  <c r="AB393" i="2" s="1"/>
  <c r="AB392" i="2"/>
  <c r="AA392" i="2"/>
  <c r="Z392" i="2"/>
  <c r="AA391" i="2"/>
  <c r="Z391" i="2"/>
  <c r="AB391" i="2" s="1"/>
  <c r="AA390" i="2"/>
  <c r="Z390" i="2"/>
  <c r="AB390" i="2" s="1"/>
  <c r="AB389" i="2"/>
  <c r="AA389" i="2"/>
  <c r="Z389" i="2"/>
  <c r="AA388" i="2"/>
  <c r="Z388" i="2"/>
  <c r="AB388" i="2" s="1"/>
  <c r="AB387" i="2"/>
  <c r="AA387" i="2"/>
  <c r="Z387" i="2"/>
  <c r="AA386" i="2"/>
  <c r="Z386" i="2"/>
  <c r="AB386" i="2" s="1"/>
  <c r="AA385" i="2"/>
  <c r="Z385" i="2"/>
  <c r="AB385" i="2" s="1"/>
  <c r="AB384" i="2"/>
  <c r="AA384" i="2"/>
  <c r="Z384" i="2"/>
  <c r="AA383" i="2"/>
  <c r="Z383" i="2"/>
  <c r="AB383" i="2" s="1"/>
  <c r="AA382" i="2"/>
  <c r="Z382" i="2"/>
  <c r="AB382" i="2" s="1"/>
  <c r="AA381" i="2"/>
  <c r="Z381" i="2"/>
  <c r="AB381" i="2" s="1"/>
  <c r="AA380" i="2"/>
  <c r="Z380" i="2"/>
  <c r="AB380" i="2" s="1"/>
  <c r="AA379" i="2"/>
  <c r="Z379" i="2"/>
  <c r="AB379" i="2" s="1"/>
  <c r="AA378" i="2"/>
  <c r="Z378" i="2"/>
  <c r="AB378" i="2" s="1"/>
  <c r="AA377" i="2"/>
  <c r="Z377" i="2"/>
  <c r="AB377" i="2" s="1"/>
  <c r="AA376" i="2"/>
  <c r="Z376" i="2"/>
  <c r="AB376" i="2" s="1"/>
  <c r="AA375" i="2"/>
  <c r="Z375" i="2"/>
  <c r="AB375" i="2" s="1"/>
  <c r="AB374" i="2"/>
  <c r="AA374" i="2"/>
  <c r="Z374" i="2"/>
  <c r="AA373" i="2"/>
  <c r="Z373" i="2"/>
  <c r="AB373" i="2" s="1"/>
  <c r="AB372" i="2"/>
  <c r="AA372" i="2"/>
  <c r="Z372" i="2"/>
  <c r="AB371" i="2"/>
  <c r="AA371" i="2"/>
  <c r="Z371" i="2"/>
  <c r="AA370" i="2"/>
  <c r="Z370" i="2"/>
  <c r="AB370" i="2" s="1"/>
  <c r="AB369" i="2"/>
  <c r="AA369" i="2"/>
  <c r="Z369" i="2"/>
  <c r="AB368" i="2"/>
  <c r="AA368" i="2"/>
  <c r="Z368" i="2"/>
  <c r="AA367" i="2"/>
  <c r="Z367" i="2"/>
  <c r="AB367" i="2" s="1"/>
  <c r="AB366" i="2"/>
  <c r="AA366" i="2"/>
  <c r="Z366" i="2"/>
  <c r="AA365" i="2"/>
  <c r="Z365" i="2"/>
  <c r="AB365" i="2" s="1"/>
  <c r="AA364" i="2"/>
  <c r="Z364" i="2"/>
  <c r="AB364" i="2" s="1"/>
  <c r="AA363" i="2"/>
  <c r="Z363" i="2"/>
  <c r="AB363" i="2" s="1"/>
  <c r="AA362" i="2"/>
  <c r="Z362" i="2"/>
  <c r="AB362" i="2" s="1"/>
  <c r="AA361" i="2"/>
  <c r="Z361" i="2"/>
  <c r="AB361" i="2" s="1"/>
  <c r="AB360" i="2"/>
  <c r="AA360" i="2"/>
  <c r="Z360" i="2"/>
  <c r="AB359" i="2"/>
  <c r="AA359" i="2"/>
  <c r="Z359" i="2"/>
  <c r="AA358" i="2"/>
  <c r="Z358" i="2"/>
  <c r="AB358" i="2" s="1"/>
  <c r="AA357" i="2"/>
  <c r="Z357" i="2"/>
  <c r="AB357" i="2" s="1"/>
  <c r="AB356" i="2"/>
  <c r="AA356" i="2"/>
  <c r="Z356" i="2"/>
  <c r="AA355" i="2"/>
  <c r="Z355" i="2"/>
  <c r="AB355" i="2" s="1"/>
  <c r="AA354" i="2"/>
  <c r="Z354" i="2"/>
  <c r="AB354" i="2" s="1"/>
  <c r="AA353" i="2"/>
  <c r="Z353" i="2"/>
  <c r="AB353" i="2" s="1"/>
  <c r="AA352" i="2"/>
  <c r="Z352" i="2"/>
  <c r="AB352" i="2" s="1"/>
  <c r="AB351" i="2"/>
  <c r="AA351" i="2"/>
  <c r="Z351" i="2"/>
  <c r="AA350" i="2"/>
  <c r="Z350" i="2"/>
  <c r="AB350" i="2" s="1"/>
  <c r="AA349" i="2"/>
  <c r="Z349" i="2"/>
  <c r="AB349" i="2" s="1"/>
  <c r="AB348" i="2"/>
  <c r="AA348" i="2"/>
  <c r="Z348" i="2"/>
  <c r="AB347" i="2"/>
  <c r="AA347" i="2"/>
  <c r="Z347" i="2"/>
  <c r="AA346" i="2"/>
  <c r="Z346" i="2"/>
  <c r="AB346" i="2" s="1"/>
  <c r="AB345" i="2"/>
  <c r="AA345" i="2"/>
  <c r="Z345" i="2"/>
  <c r="AA344" i="2"/>
  <c r="Z344" i="2"/>
  <c r="AB344" i="2" s="1"/>
  <c r="AA343" i="2"/>
  <c r="Z343" i="2"/>
  <c r="AB343" i="2" s="1"/>
  <c r="AA342" i="2"/>
  <c r="Z342" i="2"/>
  <c r="AB342" i="2" s="1"/>
  <c r="AA341" i="2"/>
  <c r="Z341" i="2"/>
  <c r="AB341" i="2" s="1"/>
  <c r="AA340" i="2"/>
  <c r="Z340" i="2"/>
  <c r="AB340" i="2" s="1"/>
  <c r="AA339" i="2"/>
  <c r="Z339" i="2"/>
  <c r="AB339" i="2" s="1"/>
  <c r="AB338" i="2"/>
  <c r="AA338" i="2"/>
  <c r="Z338" i="2"/>
  <c r="AA337" i="2"/>
  <c r="Z337" i="2"/>
  <c r="AB337" i="2" s="1"/>
  <c r="AB336" i="2"/>
  <c r="AA336" i="2"/>
  <c r="Z336" i="2"/>
  <c r="AB335" i="2"/>
  <c r="AA335" i="2"/>
  <c r="Z335" i="2"/>
  <c r="AA334" i="2"/>
  <c r="Z334" i="2"/>
  <c r="AB334" i="2" s="1"/>
  <c r="AB333" i="2"/>
  <c r="AA333" i="2"/>
  <c r="Z333" i="2"/>
  <c r="AA332" i="2"/>
  <c r="Z332" i="2"/>
  <c r="AB332" i="2" s="1"/>
  <c r="AA331" i="2"/>
  <c r="Z331" i="2"/>
  <c r="AB331" i="2" s="1"/>
  <c r="AA330" i="2"/>
  <c r="Z330" i="2"/>
  <c r="AB330" i="2" s="1"/>
  <c r="AA329" i="2"/>
  <c r="Z329" i="2"/>
  <c r="AB329" i="2" s="1"/>
  <c r="AA328" i="2"/>
  <c r="Z328" i="2"/>
  <c r="AB328" i="2" s="1"/>
  <c r="AA327" i="2"/>
  <c r="Z327" i="2"/>
  <c r="AB327" i="2" s="1"/>
  <c r="AA326" i="2"/>
  <c r="Z326" i="2"/>
  <c r="AB326" i="2" s="1"/>
  <c r="AA325" i="2"/>
  <c r="Z325" i="2"/>
  <c r="AB325" i="2" s="1"/>
  <c r="AA324" i="2"/>
  <c r="Z324" i="2"/>
  <c r="AB324" i="2" s="1"/>
  <c r="AB323" i="2"/>
  <c r="AA323" i="2"/>
  <c r="Z323" i="2"/>
  <c r="AA322" i="2"/>
  <c r="Z322" i="2"/>
  <c r="AB322" i="2" s="1"/>
  <c r="AA321" i="2"/>
  <c r="Z321" i="2"/>
  <c r="AB321" i="2" s="1"/>
  <c r="AB320" i="2"/>
  <c r="AA320" i="2"/>
  <c r="Z320" i="2"/>
  <c r="AA319" i="2"/>
  <c r="Z319" i="2"/>
  <c r="AB319" i="2" s="1"/>
  <c r="AA318" i="2"/>
  <c r="Z318" i="2"/>
  <c r="AB318" i="2" s="1"/>
  <c r="AA317" i="2"/>
  <c r="Z317" i="2"/>
  <c r="AB317" i="2" s="1"/>
  <c r="AA316" i="2"/>
  <c r="Z316" i="2"/>
  <c r="AB316" i="2" s="1"/>
  <c r="AB315" i="2"/>
  <c r="AA315" i="2"/>
  <c r="Z315" i="2"/>
  <c r="AB314" i="2"/>
  <c r="AA314" i="2"/>
  <c r="Z314" i="2"/>
  <c r="AA313" i="2"/>
  <c r="Z313" i="2"/>
  <c r="AB313" i="2" s="1"/>
  <c r="AB312" i="2"/>
  <c r="AA312" i="2"/>
  <c r="Z312" i="2"/>
  <c r="AA311" i="2"/>
  <c r="Z311" i="2"/>
  <c r="AB311" i="2" s="1"/>
  <c r="AA310" i="2"/>
  <c r="Z310" i="2"/>
  <c r="AB310" i="2" s="1"/>
  <c r="AA309" i="2"/>
  <c r="Z309" i="2"/>
  <c r="AB309" i="2" s="1"/>
  <c r="AA308" i="2"/>
  <c r="Z308" i="2"/>
  <c r="AB308" i="2" s="1"/>
  <c r="AA307" i="2"/>
  <c r="Z307" i="2"/>
  <c r="AB307" i="2" s="1"/>
  <c r="AA306" i="2"/>
  <c r="Z306" i="2"/>
  <c r="AB306" i="2" s="1"/>
  <c r="AA305" i="2"/>
  <c r="Z305" i="2"/>
  <c r="AB305" i="2" s="1"/>
  <c r="AA304" i="2"/>
  <c r="Z304" i="2"/>
  <c r="AB304" i="2" s="1"/>
  <c r="AA303" i="2"/>
  <c r="Z303" i="2"/>
  <c r="AB303" i="2" s="1"/>
  <c r="AB302" i="2"/>
  <c r="AA302" i="2"/>
  <c r="Z302" i="2"/>
  <c r="AA301" i="2"/>
  <c r="Z301" i="2"/>
  <c r="AB301" i="2" s="1"/>
  <c r="AB300" i="2"/>
  <c r="AA300" i="2"/>
  <c r="Z300" i="2"/>
  <c r="AB299" i="2"/>
  <c r="AA299" i="2"/>
  <c r="Z299" i="2"/>
  <c r="AA298" i="2"/>
  <c r="Z298" i="2"/>
  <c r="AB298" i="2" s="1"/>
  <c r="AB297" i="2"/>
  <c r="AA297" i="2"/>
  <c r="Z297" i="2"/>
  <c r="AA296" i="2"/>
  <c r="Z296" i="2"/>
  <c r="AB296" i="2" s="1"/>
  <c r="AA295" i="2"/>
  <c r="Z295" i="2"/>
  <c r="AB295" i="2" s="1"/>
  <c r="AA294" i="2"/>
  <c r="Z294" i="2"/>
  <c r="AB294" i="2" s="1"/>
  <c r="AA293" i="2"/>
  <c r="Z293" i="2"/>
  <c r="AB293" i="2" s="1"/>
  <c r="AA292" i="2"/>
  <c r="Z292" i="2"/>
  <c r="AB292" i="2" s="1"/>
  <c r="AB291" i="2"/>
  <c r="AA291" i="2"/>
  <c r="Z291" i="2"/>
  <c r="AA290" i="2"/>
  <c r="Z290" i="2"/>
  <c r="AB290" i="2" s="1"/>
  <c r="AA289" i="2"/>
  <c r="Z289" i="2"/>
  <c r="AB289" i="2" s="1"/>
  <c r="AA288" i="2"/>
  <c r="Z288" i="2"/>
  <c r="AB288" i="2" s="1"/>
  <c r="AB287" i="2"/>
  <c r="AA287" i="2"/>
  <c r="Z287" i="2"/>
  <c r="AA286" i="2"/>
  <c r="Z286" i="2"/>
  <c r="AB286" i="2" s="1"/>
  <c r="AA285" i="2"/>
  <c r="Z285" i="2"/>
  <c r="AB285" i="2" s="1"/>
  <c r="AB284" i="2"/>
  <c r="AA284" i="2"/>
  <c r="Z284" i="2"/>
  <c r="AA283" i="2"/>
  <c r="Z283" i="2"/>
  <c r="AB283" i="2" s="1"/>
  <c r="AA282" i="2"/>
  <c r="Z282" i="2"/>
  <c r="AB282" i="2" s="1"/>
  <c r="AB281" i="2"/>
  <c r="AA281" i="2"/>
  <c r="Z281" i="2"/>
  <c r="AA280" i="2"/>
  <c r="Z280" i="2"/>
  <c r="AB280" i="2" s="1"/>
  <c r="AB279" i="2"/>
  <c r="AA279" i="2"/>
  <c r="Z279" i="2"/>
  <c r="AA278" i="2"/>
  <c r="Z278" i="2"/>
  <c r="AB278" i="2" s="1"/>
  <c r="AA277" i="2"/>
  <c r="Z277" i="2"/>
  <c r="AB277" i="2" s="1"/>
  <c r="AB276" i="2"/>
  <c r="AA276" i="2"/>
  <c r="Z276" i="2"/>
  <c r="AA275" i="2"/>
  <c r="Z275" i="2"/>
  <c r="AB275" i="2" s="1"/>
  <c r="AA274" i="2"/>
  <c r="Z274" i="2"/>
  <c r="AB274" i="2" s="1"/>
  <c r="AA273" i="2"/>
  <c r="Z273" i="2"/>
  <c r="AB273" i="2" s="1"/>
  <c r="AA272" i="2"/>
  <c r="Z272" i="2"/>
  <c r="AB272" i="2" s="1"/>
  <c r="AB271" i="2"/>
  <c r="AA271" i="2"/>
  <c r="Z271" i="2"/>
  <c r="AB270" i="2"/>
  <c r="AA270" i="2"/>
  <c r="Z270" i="2"/>
  <c r="AA269" i="2"/>
  <c r="Z269" i="2"/>
  <c r="AB269" i="2" s="1"/>
  <c r="AB268" i="2"/>
  <c r="AA268" i="2"/>
  <c r="Z268" i="2"/>
  <c r="AA267" i="2"/>
  <c r="Z267" i="2"/>
  <c r="AB267" i="2" s="1"/>
  <c r="AA266" i="2"/>
  <c r="Z266" i="2"/>
  <c r="AB266" i="2" s="1"/>
  <c r="AB265" i="2"/>
  <c r="AA265" i="2"/>
  <c r="Z265" i="2"/>
  <c r="AB264" i="2"/>
  <c r="AA264" i="2"/>
  <c r="Z264" i="2"/>
  <c r="AA263" i="2"/>
  <c r="Z263" i="2"/>
  <c r="AB263" i="2" s="1"/>
  <c r="AB262" i="2"/>
  <c r="AA262" i="2"/>
  <c r="Z262" i="2"/>
  <c r="AA261" i="2"/>
  <c r="Z261" i="2"/>
  <c r="AB261" i="2" s="1"/>
  <c r="AA260" i="2"/>
  <c r="Z260" i="2"/>
  <c r="AB260" i="2" s="1"/>
  <c r="AB259" i="2"/>
  <c r="AA259" i="2"/>
  <c r="Z259" i="2"/>
  <c r="AB258" i="2"/>
  <c r="AA258" i="2"/>
  <c r="Z258" i="2"/>
  <c r="AA257" i="2"/>
  <c r="Z257" i="2"/>
  <c r="AB257" i="2" s="1"/>
  <c r="AB256" i="2"/>
  <c r="AA256" i="2"/>
  <c r="Z256" i="2"/>
  <c r="AA255" i="2"/>
  <c r="Z255" i="2"/>
  <c r="AB255" i="2" s="1"/>
  <c r="AA254" i="2"/>
  <c r="Z254" i="2"/>
  <c r="AB254" i="2" s="1"/>
  <c r="AB253" i="2"/>
  <c r="AA253" i="2"/>
  <c r="Z253" i="2"/>
  <c r="AB252" i="2"/>
  <c r="AA252" i="2"/>
  <c r="Z252" i="2"/>
  <c r="AA251" i="2"/>
  <c r="Z251" i="2"/>
  <c r="AB251" i="2" s="1"/>
  <c r="AB250" i="2"/>
  <c r="AA250" i="2"/>
  <c r="Z250" i="2"/>
  <c r="AA249" i="2"/>
  <c r="Z249" i="2"/>
  <c r="AB249" i="2" s="1"/>
  <c r="AA248" i="2"/>
  <c r="Z248" i="2"/>
  <c r="AB248" i="2" s="1"/>
  <c r="AB247" i="2"/>
  <c r="AA247" i="2"/>
  <c r="Z247" i="2"/>
  <c r="AB246" i="2"/>
  <c r="AA246" i="2"/>
  <c r="Z246" i="2"/>
  <c r="AA245" i="2"/>
  <c r="Z245" i="2"/>
  <c r="AB245" i="2" s="1"/>
  <c r="AB244" i="2"/>
  <c r="AA244" i="2"/>
  <c r="Z244" i="2"/>
  <c r="AA243" i="2"/>
  <c r="Z243" i="2"/>
  <c r="AB243" i="2" s="1"/>
  <c r="AA242" i="2"/>
  <c r="Z242" i="2"/>
  <c r="AB242" i="2" s="1"/>
  <c r="AB241" i="2"/>
  <c r="AA241" i="2"/>
  <c r="Z241" i="2"/>
  <c r="AB240" i="2"/>
  <c r="AA240" i="2"/>
  <c r="Z240" i="2"/>
  <c r="AA239" i="2"/>
  <c r="Z239" i="2"/>
  <c r="AB239" i="2" s="1"/>
  <c r="AB238" i="2"/>
  <c r="AA238" i="2"/>
  <c r="Z238" i="2"/>
  <c r="AA237" i="2"/>
  <c r="Z237" i="2"/>
  <c r="AB237" i="2" s="1"/>
  <c r="AA236" i="2"/>
  <c r="Z236" i="2"/>
  <c r="AB236" i="2" s="1"/>
  <c r="AB235" i="2"/>
  <c r="AA235" i="2"/>
  <c r="Z235" i="2"/>
  <c r="AB234" i="2"/>
  <c r="AA234" i="2"/>
  <c r="Z234" i="2"/>
  <c r="AA233" i="2"/>
  <c r="Z233" i="2"/>
  <c r="AB233" i="2" s="1"/>
  <c r="AB232" i="2"/>
  <c r="AA232" i="2"/>
  <c r="Z232" i="2"/>
  <c r="AA231" i="2"/>
  <c r="Z231" i="2"/>
  <c r="AB231" i="2" s="1"/>
  <c r="AA230" i="2"/>
  <c r="Z230" i="2"/>
  <c r="AB230" i="2" s="1"/>
  <c r="AB229" i="2"/>
  <c r="AA229" i="2"/>
  <c r="Z229" i="2"/>
  <c r="AB228" i="2"/>
  <c r="AA228" i="2"/>
  <c r="Z228" i="2"/>
  <c r="AA227" i="2"/>
  <c r="Z227" i="2"/>
  <c r="AB227" i="2" s="1"/>
  <c r="AB226" i="2"/>
  <c r="AA226" i="2"/>
  <c r="Z226" i="2"/>
  <c r="AB225" i="2"/>
  <c r="AA225" i="2"/>
  <c r="Z225" i="2"/>
  <c r="AA224" i="2"/>
  <c r="Z224" i="2"/>
  <c r="AB224" i="2" s="1"/>
  <c r="AB223" i="2"/>
  <c r="AA223" i="2"/>
  <c r="Z223" i="2"/>
  <c r="AA222" i="2"/>
  <c r="Z222" i="2"/>
  <c r="AB222" i="2" s="1"/>
  <c r="AA221" i="2"/>
  <c r="Z221" i="2"/>
  <c r="AB221" i="2" s="1"/>
  <c r="AB220" i="2"/>
  <c r="AA220" i="2"/>
  <c r="Z220" i="2"/>
  <c r="AA219" i="2"/>
  <c r="Z219" i="2"/>
  <c r="AB219" i="2" s="1"/>
  <c r="AA218" i="2"/>
  <c r="Z218" i="2"/>
  <c r="AB218" i="2" s="1"/>
  <c r="AB217" i="2"/>
  <c r="AA217" i="2"/>
  <c r="Z217" i="2"/>
  <c r="AB216" i="2"/>
  <c r="AA216" i="2"/>
  <c r="Z216" i="2"/>
  <c r="AA215" i="2"/>
  <c r="Z215" i="2"/>
  <c r="AB215" i="2" s="1"/>
  <c r="AB214" i="2"/>
  <c r="AA214" i="2"/>
  <c r="Z214" i="2"/>
  <c r="AA213" i="2"/>
  <c r="Z213" i="2"/>
  <c r="AB213" i="2" s="1"/>
  <c r="AA212" i="2"/>
  <c r="Z212" i="2"/>
  <c r="AB212" i="2" s="1"/>
  <c r="AB211" i="2"/>
  <c r="AA211" i="2"/>
  <c r="Z211" i="2"/>
  <c r="AA210" i="2"/>
  <c r="Z210" i="2"/>
  <c r="AB210" i="2" s="1"/>
  <c r="AA209" i="2"/>
  <c r="Z209" i="2"/>
  <c r="AB209" i="2" s="1"/>
  <c r="AB208" i="2"/>
  <c r="AA208" i="2"/>
  <c r="Z208" i="2"/>
  <c r="AA207" i="2"/>
  <c r="Z207" i="2"/>
  <c r="AB207" i="2" s="1"/>
  <c r="AA206" i="2"/>
  <c r="Z206" i="2"/>
  <c r="AB206" i="2" s="1"/>
  <c r="AB205" i="2"/>
  <c r="AA205" i="2"/>
  <c r="Z205" i="2"/>
  <c r="AB204" i="2"/>
  <c r="AA204" i="2"/>
  <c r="Z204" i="2"/>
  <c r="AA203" i="2"/>
  <c r="Z203" i="2"/>
  <c r="AB203" i="2" s="1"/>
  <c r="AB202" i="2"/>
  <c r="AA202" i="2"/>
  <c r="Z202" i="2"/>
  <c r="AB201" i="2"/>
  <c r="AA201" i="2"/>
  <c r="Z201" i="2"/>
  <c r="AA200" i="2"/>
  <c r="Z200" i="2"/>
  <c r="AB200" i="2" s="1"/>
  <c r="AB199" i="2"/>
  <c r="AA199" i="2"/>
  <c r="Z199" i="2"/>
  <c r="AB198" i="2"/>
  <c r="AA198" i="2"/>
  <c r="Z198" i="2"/>
  <c r="AA197" i="2"/>
  <c r="Z197" i="2"/>
  <c r="AB197" i="2" s="1"/>
  <c r="AB196" i="2"/>
  <c r="AA196" i="2"/>
  <c r="Z196" i="2"/>
  <c r="AA195" i="2"/>
  <c r="Z195" i="2"/>
  <c r="AB195" i="2" s="1"/>
  <c r="AA194" i="2"/>
  <c r="Z194" i="2"/>
  <c r="AB194" i="2" s="1"/>
  <c r="AB193" i="2"/>
  <c r="AA193" i="2"/>
  <c r="Z193" i="2"/>
  <c r="AA192" i="2"/>
  <c r="Z192" i="2"/>
  <c r="AB192" i="2" s="1"/>
  <c r="AA191" i="2"/>
  <c r="Z191" i="2"/>
  <c r="AB191" i="2" s="1"/>
  <c r="AB190" i="2"/>
  <c r="AA190" i="2"/>
  <c r="Z190" i="2"/>
  <c r="AA189" i="2"/>
  <c r="Z189" i="2"/>
  <c r="AB189" i="2" s="1"/>
  <c r="AA188" i="2"/>
  <c r="Z188" i="2"/>
  <c r="AB188" i="2" s="1"/>
  <c r="AB187" i="2"/>
  <c r="AA187" i="2"/>
  <c r="Z187" i="2"/>
  <c r="AA186" i="2"/>
  <c r="Z186" i="2"/>
  <c r="AB186" i="2" s="1"/>
  <c r="AA185" i="2"/>
  <c r="Z185" i="2"/>
  <c r="AB185" i="2" s="1"/>
  <c r="AB184" i="2"/>
  <c r="AA184" i="2"/>
  <c r="Z184" i="2"/>
  <c r="AB183" i="2"/>
  <c r="AA183" i="2"/>
  <c r="Z183" i="2"/>
  <c r="AA182" i="2"/>
  <c r="Z182" i="2"/>
  <c r="AB182" i="2" s="1"/>
  <c r="AB181" i="2"/>
  <c r="AA181" i="2"/>
  <c r="Z181" i="2"/>
  <c r="AB180" i="2"/>
  <c r="AA180" i="2"/>
  <c r="Z180" i="2"/>
  <c r="AA179" i="2"/>
  <c r="Z179" i="2"/>
  <c r="AB179" i="2" s="1"/>
  <c r="AB178" i="2"/>
  <c r="AA178" i="2"/>
  <c r="Z178" i="2"/>
  <c r="AA177" i="2"/>
  <c r="Z177" i="2"/>
  <c r="AB177" i="2" s="1"/>
  <c r="AA176" i="2"/>
  <c r="Z176" i="2"/>
  <c r="AB176" i="2" s="1"/>
  <c r="AB175" i="2"/>
  <c r="AA175" i="2"/>
  <c r="Z175" i="2"/>
  <c r="AA174" i="2"/>
  <c r="Z174" i="2"/>
  <c r="AB174" i="2" s="1"/>
  <c r="AA173" i="2"/>
  <c r="Z173" i="2"/>
  <c r="AB173" i="2" s="1"/>
  <c r="AB172" i="2"/>
  <c r="AA172" i="2"/>
  <c r="Z172" i="2"/>
  <c r="AA171" i="2"/>
  <c r="Z171" i="2"/>
  <c r="AB171" i="2" s="1"/>
  <c r="AA170" i="2"/>
  <c r="Z170" i="2"/>
  <c r="AB170" i="2" s="1"/>
  <c r="AB169" i="2"/>
  <c r="AA169" i="2"/>
  <c r="Z169" i="2"/>
  <c r="AB168" i="2"/>
  <c r="AA168" i="2"/>
  <c r="Z168" i="2"/>
  <c r="AA167" i="2"/>
  <c r="Z167" i="2"/>
  <c r="AB167" i="2" s="1"/>
  <c r="AB166" i="2"/>
  <c r="AA166" i="2"/>
  <c r="Z166" i="2"/>
  <c r="AB165" i="2"/>
  <c r="AA165" i="2"/>
  <c r="Z165" i="2"/>
  <c r="AA164" i="2"/>
  <c r="Z164" i="2"/>
  <c r="AB164" i="2" s="1"/>
  <c r="AB163" i="2"/>
  <c r="AA163" i="2"/>
  <c r="Z163" i="2"/>
  <c r="AB162" i="2"/>
  <c r="AA162" i="2"/>
  <c r="Z162" i="2"/>
  <c r="AA161" i="2"/>
  <c r="Z161" i="2"/>
  <c r="AB161" i="2" s="1"/>
  <c r="AB160" i="2"/>
  <c r="AA160" i="2"/>
  <c r="Z160" i="2"/>
  <c r="AA159" i="2"/>
  <c r="Z159" i="2"/>
  <c r="AB159" i="2" s="1"/>
  <c r="AA158" i="2"/>
  <c r="Z158" i="2"/>
  <c r="AB158" i="2" s="1"/>
  <c r="AB157" i="2"/>
  <c r="AA157" i="2"/>
  <c r="Z157" i="2"/>
  <c r="AA156" i="2"/>
  <c r="Z156" i="2"/>
  <c r="AB156" i="2" s="1"/>
  <c r="AA155" i="2"/>
  <c r="Z155" i="2"/>
  <c r="AB155" i="2" s="1"/>
  <c r="AB154" i="2"/>
  <c r="AA154" i="2"/>
  <c r="Z154" i="2"/>
  <c r="AA153" i="2"/>
  <c r="Z153" i="2"/>
  <c r="AB153" i="2" s="1"/>
  <c r="AA152" i="2"/>
  <c r="Z152" i="2"/>
  <c r="AB152" i="2" s="1"/>
  <c r="AB151" i="2"/>
  <c r="AA151" i="2"/>
  <c r="Z151" i="2"/>
  <c r="AA150" i="2"/>
  <c r="Z150" i="2"/>
  <c r="AB150" i="2" s="1"/>
  <c r="AA149" i="2"/>
  <c r="Z149" i="2"/>
  <c r="AB149" i="2" s="1"/>
  <c r="AB148" i="2"/>
  <c r="AA148" i="2"/>
  <c r="Z148" i="2"/>
  <c r="AB147" i="2"/>
  <c r="AA147" i="2"/>
  <c r="Z147" i="2"/>
  <c r="AA146" i="2"/>
  <c r="Z146" i="2"/>
  <c r="AB146" i="2" s="1"/>
  <c r="AB145" i="2"/>
  <c r="AA145" i="2"/>
  <c r="Z145" i="2"/>
  <c r="AB144" i="2"/>
  <c r="AA144" i="2"/>
  <c r="Z144" i="2"/>
  <c r="AA143" i="2"/>
  <c r="Z143" i="2"/>
  <c r="AB143" i="2" s="1"/>
  <c r="AB142" i="2"/>
  <c r="AA142" i="2"/>
  <c r="Z142" i="2"/>
  <c r="AA141" i="2"/>
  <c r="Z141" i="2"/>
  <c r="AB141" i="2" s="1"/>
  <c r="AA140" i="2"/>
  <c r="Z140" i="2"/>
  <c r="AB140" i="2" s="1"/>
  <c r="AB139" i="2"/>
  <c r="AA139" i="2"/>
  <c r="Z139" i="2"/>
  <c r="AA138" i="2"/>
  <c r="Z138" i="2"/>
  <c r="AB138" i="2" s="1"/>
  <c r="AA137" i="2"/>
  <c r="Z137" i="2"/>
  <c r="AB137" i="2" s="1"/>
  <c r="AB136" i="2"/>
  <c r="AA136" i="2"/>
  <c r="Z136" i="2"/>
  <c r="AA135" i="2"/>
  <c r="Z135" i="2"/>
  <c r="AB135" i="2" s="1"/>
  <c r="AA134" i="2"/>
  <c r="Z134" i="2"/>
  <c r="AB134" i="2" s="1"/>
  <c r="AB133" i="2"/>
  <c r="AA133" i="2"/>
  <c r="Z133" i="2"/>
  <c r="AB132" i="2"/>
  <c r="AA132" i="2"/>
  <c r="Z132" i="2"/>
  <c r="AA131" i="2"/>
  <c r="Z131" i="2"/>
  <c r="AB131" i="2" s="1"/>
  <c r="AB130" i="2"/>
  <c r="AA130" i="2"/>
  <c r="Z130" i="2"/>
  <c r="AB129" i="2"/>
  <c r="AA129" i="2"/>
  <c r="Z129" i="2"/>
  <c r="AA128" i="2"/>
  <c r="Z128" i="2"/>
  <c r="AB128" i="2" s="1"/>
  <c r="AA127" i="2"/>
  <c r="Z127" i="2"/>
  <c r="AB127" i="2" s="1"/>
  <c r="AB126" i="2"/>
  <c r="AA126" i="2"/>
  <c r="Z126" i="2"/>
  <c r="AA125" i="2"/>
  <c r="Z125" i="2"/>
  <c r="AB125" i="2" s="1"/>
  <c r="AB124" i="2"/>
  <c r="AA124" i="2"/>
  <c r="Z124" i="2"/>
  <c r="AA123" i="2"/>
  <c r="Z123" i="2"/>
  <c r="AB123" i="2" s="1"/>
  <c r="AA122" i="2"/>
  <c r="Z122" i="2"/>
  <c r="AB122" i="2" s="1"/>
  <c r="AB121" i="2"/>
  <c r="AA121" i="2"/>
  <c r="Z121" i="2"/>
  <c r="AA120" i="2"/>
  <c r="Z120" i="2"/>
  <c r="AB120" i="2" s="1"/>
  <c r="AA119" i="2"/>
  <c r="Z119" i="2"/>
  <c r="AB119" i="2" s="1"/>
  <c r="AB118" i="2"/>
  <c r="AA118" i="2"/>
  <c r="Z118" i="2"/>
  <c r="AA117" i="2"/>
  <c r="Z117" i="2"/>
  <c r="AB117" i="2" s="1"/>
  <c r="AA116" i="2"/>
  <c r="Z116" i="2"/>
  <c r="AB116" i="2" s="1"/>
  <c r="AB115" i="2"/>
  <c r="AA115" i="2"/>
  <c r="Z115" i="2"/>
  <c r="AA114" i="2"/>
  <c r="Z114" i="2"/>
  <c r="AB114" i="2" s="1"/>
  <c r="AA113" i="2"/>
  <c r="Z113" i="2"/>
  <c r="AB113" i="2" s="1"/>
  <c r="AB112" i="2"/>
  <c r="AA112" i="2"/>
  <c r="Z112" i="2"/>
  <c r="AA111" i="2"/>
  <c r="Z111" i="2"/>
  <c r="AB111" i="2" s="1"/>
  <c r="AA110" i="2"/>
  <c r="Z110" i="2"/>
  <c r="AB110" i="2" s="1"/>
  <c r="AB109" i="2"/>
  <c r="AA109" i="2"/>
  <c r="Z109" i="2"/>
  <c r="AA108" i="2"/>
  <c r="Z108" i="2"/>
  <c r="AB108" i="2" s="1"/>
  <c r="AA107" i="2"/>
  <c r="Z107" i="2"/>
  <c r="AB107" i="2" s="1"/>
  <c r="AB106" i="2"/>
  <c r="AA106" i="2"/>
  <c r="Z106" i="2"/>
  <c r="AA105" i="2"/>
  <c r="Z105" i="2"/>
  <c r="AB105" i="2" s="1"/>
  <c r="AA104" i="2"/>
  <c r="Z104" i="2"/>
  <c r="AB104" i="2" s="1"/>
  <c r="AB103" i="2"/>
  <c r="AA103" i="2"/>
  <c r="Z103" i="2"/>
  <c r="AA102" i="2"/>
  <c r="Z102" i="2"/>
  <c r="AB102" i="2" s="1"/>
  <c r="AA101" i="2"/>
  <c r="Z101" i="2"/>
  <c r="AB101" i="2" s="1"/>
  <c r="AB100" i="2"/>
  <c r="AA100" i="2"/>
  <c r="Z100" i="2"/>
  <c r="AA99" i="2"/>
  <c r="Z99" i="2"/>
  <c r="AB99" i="2" s="1"/>
  <c r="AA98" i="2"/>
  <c r="Z98" i="2"/>
  <c r="AB98" i="2" s="1"/>
  <c r="AB97" i="2"/>
  <c r="AA97" i="2"/>
  <c r="Z97" i="2"/>
  <c r="AA96" i="2"/>
  <c r="Z96" i="2"/>
  <c r="AB96" i="2" s="1"/>
  <c r="AA95" i="2"/>
  <c r="Z95" i="2"/>
  <c r="AB95" i="2" s="1"/>
  <c r="AB94" i="2"/>
  <c r="AA94" i="2"/>
  <c r="Z94" i="2"/>
  <c r="AA93" i="2"/>
  <c r="Z93" i="2"/>
  <c r="AB93" i="2" s="1"/>
  <c r="AA92" i="2"/>
  <c r="Z92" i="2"/>
  <c r="AB92" i="2" s="1"/>
  <c r="AB91" i="2"/>
  <c r="AA91" i="2"/>
  <c r="Z91" i="2"/>
  <c r="AA90" i="2"/>
  <c r="Z90" i="2"/>
  <c r="AB90" i="2" s="1"/>
  <c r="AA89" i="2"/>
  <c r="Z89" i="2"/>
  <c r="AB89" i="2" s="1"/>
  <c r="AB88" i="2"/>
  <c r="AA88" i="2"/>
  <c r="Z88" i="2"/>
  <c r="AA87" i="2"/>
  <c r="Z87" i="2"/>
  <c r="AB87" i="2" s="1"/>
  <c r="AA86" i="2"/>
  <c r="Z86" i="2"/>
  <c r="AB86" i="2" s="1"/>
  <c r="AB85" i="2"/>
  <c r="AA85" i="2"/>
  <c r="Z85" i="2"/>
  <c r="AA84" i="2"/>
  <c r="Z84" i="2"/>
  <c r="AB84" i="2" s="1"/>
  <c r="AA83" i="2"/>
  <c r="Z83" i="2"/>
  <c r="AB83" i="2" s="1"/>
  <c r="AB82" i="2"/>
  <c r="AA82" i="2"/>
  <c r="Z82" i="2"/>
  <c r="AA81" i="2"/>
  <c r="Z81" i="2"/>
  <c r="AB81" i="2" s="1"/>
  <c r="AA80" i="2"/>
  <c r="Z80" i="2"/>
  <c r="AB80" i="2" s="1"/>
  <c r="AB79" i="2"/>
  <c r="AA79" i="2"/>
  <c r="Z79" i="2"/>
  <c r="AA78" i="2"/>
  <c r="Z78" i="2"/>
  <c r="AB78" i="2" s="1"/>
  <c r="AA77" i="2"/>
  <c r="Z77" i="2"/>
  <c r="AB77" i="2" s="1"/>
  <c r="AB76" i="2"/>
  <c r="AA76" i="2"/>
  <c r="Z76" i="2"/>
  <c r="AA75" i="2"/>
  <c r="Z75" i="2"/>
  <c r="AB75" i="2" s="1"/>
  <c r="AA74" i="2"/>
  <c r="Z74" i="2"/>
  <c r="AB74" i="2" s="1"/>
  <c r="AB73" i="2"/>
  <c r="AA73" i="2"/>
  <c r="Z73" i="2"/>
  <c r="AA72" i="2"/>
  <c r="Z72" i="2"/>
  <c r="AB72" i="2" s="1"/>
  <c r="AA71" i="2"/>
  <c r="Z71" i="2"/>
  <c r="AB71" i="2" s="1"/>
  <c r="AB70" i="2"/>
  <c r="AA70" i="2"/>
  <c r="Z70" i="2"/>
  <c r="AA69" i="2"/>
  <c r="Z69" i="2"/>
  <c r="AB69" i="2" s="1"/>
  <c r="AA68" i="2"/>
  <c r="Z68" i="2"/>
  <c r="AB68" i="2" s="1"/>
  <c r="AB67" i="2"/>
  <c r="AA67" i="2"/>
  <c r="Z67" i="2"/>
  <c r="AA66" i="2"/>
  <c r="Z66" i="2"/>
  <c r="AB66" i="2" s="1"/>
  <c r="AA65" i="2"/>
  <c r="Z65" i="2"/>
  <c r="AB65" i="2" s="1"/>
  <c r="AB64" i="2"/>
  <c r="AA64" i="2"/>
  <c r="Z64" i="2"/>
  <c r="AA63" i="2"/>
  <c r="Z63" i="2"/>
  <c r="AB63" i="2" s="1"/>
  <c r="AA62" i="2"/>
  <c r="Z62" i="2"/>
  <c r="AB62" i="2" s="1"/>
  <c r="AB61" i="2"/>
  <c r="AA61" i="2"/>
  <c r="Z61" i="2"/>
  <c r="AA60" i="2"/>
  <c r="Z60" i="2"/>
  <c r="AB60" i="2" s="1"/>
  <c r="AA59" i="2"/>
  <c r="Z59" i="2"/>
  <c r="AB59" i="2" s="1"/>
  <c r="AB58" i="2"/>
  <c r="AA58" i="2"/>
  <c r="Z58" i="2"/>
  <c r="AA57" i="2"/>
  <c r="Z57" i="2"/>
  <c r="AB57" i="2" s="1"/>
  <c r="AA56" i="2"/>
  <c r="Z56" i="2"/>
  <c r="AB56" i="2" s="1"/>
  <c r="AB55" i="2"/>
  <c r="AA55" i="2"/>
  <c r="Z55" i="2"/>
  <c r="AA54" i="2"/>
  <c r="Z54" i="2"/>
  <c r="AB54" i="2" s="1"/>
  <c r="AA53" i="2"/>
  <c r="Z53" i="2"/>
  <c r="AB53" i="2" s="1"/>
  <c r="AB52" i="2"/>
  <c r="AA52" i="2"/>
  <c r="Z52" i="2"/>
  <c r="AA51" i="2"/>
  <c r="Z51" i="2"/>
  <c r="AB51" i="2" s="1"/>
  <c r="AA50" i="2"/>
  <c r="Z50" i="2"/>
  <c r="AB50" i="2" s="1"/>
  <c r="AB49" i="2"/>
  <c r="AA49" i="2"/>
  <c r="Z49" i="2"/>
  <c r="AA48" i="2"/>
  <c r="Z48" i="2"/>
  <c r="AB48" i="2" s="1"/>
  <c r="AA47" i="2"/>
  <c r="Z47" i="2"/>
  <c r="AB47" i="2" s="1"/>
  <c r="AB46" i="2"/>
  <c r="AA46" i="2"/>
  <c r="Z46" i="2"/>
  <c r="AA45" i="2"/>
  <c r="Z45" i="2"/>
  <c r="AB45" i="2" s="1"/>
  <c r="AA44" i="2"/>
  <c r="Z44" i="2"/>
  <c r="AB44" i="2" s="1"/>
  <c r="AB43" i="2"/>
  <c r="AA43" i="2"/>
  <c r="Z43" i="2"/>
  <c r="AA42" i="2"/>
  <c r="Z42" i="2"/>
  <c r="AB42" i="2" s="1"/>
  <c r="AA41" i="2"/>
  <c r="Z41" i="2"/>
  <c r="AB41" i="2" s="1"/>
  <c r="AB40" i="2"/>
  <c r="AA40" i="2"/>
  <c r="Z40" i="2"/>
  <c r="AA39" i="2"/>
  <c r="Z39" i="2"/>
  <c r="AB39" i="2" s="1"/>
  <c r="AA38" i="2"/>
  <c r="Z38" i="2"/>
  <c r="AB38" i="2" s="1"/>
  <c r="AB37" i="2"/>
  <c r="AA37" i="2"/>
  <c r="Z37" i="2"/>
  <c r="AA36" i="2"/>
  <c r="Z36" i="2"/>
  <c r="AB36" i="2" s="1"/>
  <c r="AA35" i="2"/>
  <c r="Z35" i="2"/>
  <c r="AB35" i="2" s="1"/>
  <c r="AB34" i="2"/>
  <c r="AA34" i="2"/>
  <c r="Z34" i="2"/>
  <c r="AA33" i="2"/>
  <c r="Z33" i="2"/>
  <c r="AB33" i="2" s="1"/>
  <c r="AA32" i="2"/>
  <c r="Z32" i="2"/>
  <c r="AB32" i="2" s="1"/>
  <c r="AB31" i="2"/>
  <c r="AA31" i="2"/>
  <c r="Z31" i="2"/>
  <c r="AA30" i="2"/>
  <c r="Z30" i="2"/>
  <c r="AB30" i="2" s="1"/>
  <c r="AA29" i="2"/>
  <c r="Z29" i="2"/>
  <c r="AB29" i="2" s="1"/>
  <c r="AA28" i="2"/>
  <c r="Z28" i="2"/>
  <c r="R6" i="3" l="1"/>
  <c r="E7" i="3"/>
  <c r="K7" i="3" s="1"/>
  <c r="F60" i="4"/>
  <c r="T39" i="3" s="1"/>
  <c r="Q39" i="3"/>
  <c r="F59" i="4"/>
  <c r="T38" i="3" s="1"/>
  <c r="Q38" i="3"/>
  <c r="Q42" i="3"/>
  <c r="F7" i="4"/>
  <c r="T2" i="3" s="1"/>
  <c r="F8" i="4"/>
  <c r="T3" i="3" s="1"/>
  <c r="Q5" i="3"/>
  <c r="F9" i="4"/>
  <c r="T4" i="3" s="1"/>
  <c r="E27" i="2"/>
  <c r="E14" i="4"/>
  <c r="AG20" i="2"/>
  <c r="AG16" i="2"/>
  <c r="E66" i="4"/>
  <c r="E80" i="4"/>
  <c r="E79" i="4"/>
  <c r="E77" i="4"/>
  <c r="E76" i="4"/>
  <c r="E75" i="4"/>
  <c r="E73" i="4"/>
  <c r="E72" i="4"/>
  <c r="E70" i="4"/>
  <c r="E69" i="4"/>
  <c r="E68" i="4"/>
  <c r="E62" i="4"/>
  <c r="F62" i="4" s="1"/>
  <c r="E61" i="4"/>
  <c r="F58" i="4"/>
  <c r="E56" i="4"/>
  <c r="E55" i="4"/>
  <c r="E54" i="4"/>
  <c r="E52" i="4"/>
  <c r="E51" i="4"/>
  <c r="E50" i="4"/>
  <c r="E48" i="4"/>
  <c r="E47" i="4"/>
  <c r="E46" i="4"/>
  <c r="E44" i="4"/>
  <c r="E40" i="4"/>
  <c r="E39" i="4"/>
  <c r="E38" i="4"/>
  <c r="E37" i="4"/>
  <c r="E36" i="4"/>
  <c r="E34" i="4"/>
  <c r="E32" i="4"/>
  <c r="E31" i="4"/>
  <c r="E30" i="4"/>
  <c r="E28" i="4"/>
  <c r="E27" i="4"/>
  <c r="E26" i="4"/>
  <c r="E25" i="4"/>
  <c r="E24" i="4"/>
  <c r="E23" i="4"/>
  <c r="E22" i="4"/>
  <c r="E12" i="4"/>
  <c r="E42" i="4"/>
  <c r="F24" i="4" l="1"/>
  <c r="T14" i="3" s="1"/>
  <c r="Q14" i="3"/>
  <c r="E82" i="4"/>
  <c r="F61" i="4"/>
  <c r="T40" i="3" s="1"/>
  <c r="Q40" i="3"/>
  <c r="F44" i="4"/>
  <c r="T28" i="3" s="1"/>
  <c r="Q28" i="3"/>
  <c r="F28" i="4"/>
  <c r="T18" i="3" s="1"/>
  <c r="Q18" i="3"/>
  <c r="F70" i="4"/>
  <c r="T46" i="3" s="1"/>
  <c r="Q46" i="3"/>
  <c r="F50" i="4"/>
  <c r="T32" i="3" s="1"/>
  <c r="Q32" i="3"/>
  <c r="F32" i="4"/>
  <c r="T21" i="3" s="1"/>
  <c r="Q21" i="3"/>
  <c r="F36" i="4"/>
  <c r="T23" i="3" s="1"/>
  <c r="Q23" i="3"/>
  <c r="F39" i="4"/>
  <c r="T26" i="3" s="1"/>
  <c r="Q26" i="3"/>
  <c r="F80" i="4"/>
  <c r="T53" i="3" s="1"/>
  <c r="Q53" i="3"/>
  <c r="F25" i="4"/>
  <c r="T15" i="3" s="1"/>
  <c r="Q15" i="3"/>
  <c r="F40" i="4"/>
  <c r="T27" i="3" s="1"/>
  <c r="Q27" i="3"/>
  <c r="F66" i="4"/>
  <c r="T43" i="3" s="1"/>
  <c r="Q43" i="3"/>
  <c r="F26" i="4"/>
  <c r="T16" i="3" s="1"/>
  <c r="Q16" i="3"/>
  <c r="F27" i="4"/>
  <c r="T17" i="3" s="1"/>
  <c r="Q17" i="3"/>
  <c r="F46" i="4"/>
  <c r="T29" i="3" s="1"/>
  <c r="Q29" i="3"/>
  <c r="F68" i="4"/>
  <c r="T44" i="3" s="1"/>
  <c r="Q44" i="3"/>
  <c r="F47" i="4"/>
  <c r="T30" i="3" s="1"/>
  <c r="Q30" i="3"/>
  <c r="F69" i="4"/>
  <c r="T45" i="3" s="1"/>
  <c r="Q45" i="3"/>
  <c r="F30" i="4"/>
  <c r="T19" i="3" s="1"/>
  <c r="Q19" i="3"/>
  <c r="F48" i="4"/>
  <c r="T31" i="3" s="1"/>
  <c r="Q31" i="3"/>
  <c r="F31" i="4"/>
  <c r="T20" i="3" s="1"/>
  <c r="Q20" i="3"/>
  <c r="F72" i="4"/>
  <c r="T47" i="3" s="1"/>
  <c r="Q47" i="3"/>
  <c r="F51" i="4"/>
  <c r="T33" i="3" s="1"/>
  <c r="Q33" i="3"/>
  <c r="F73" i="4"/>
  <c r="T48" i="3" s="1"/>
  <c r="Q48" i="3"/>
  <c r="F34" i="4"/>
  <c r="T22" i="3" s="1"/>
  <c r="Q22" i="3"/>
  <c r="F52" i="4"/>
  <c r="T34" i="3" s="1"/>
  <c r="Q34" i="3"/>
  <c r="F75" i="4"/>
  <c r="T49" i="3" s="1"/>
  <c r="Q49" i="3"/>
  <c r="F12" i="4"/>
  <c r="Q7" i="3"/>
  <c r="Q6" i="3"/>
  <c r="F54" i="4"/>
  <c r="T35" i="3" s="1"/>
  <c r="Q35" i="3"/>
  <c r="F76" i="4"/>
  <c r="T50" i="3" s="1"/>
  <c r="Q50" i="3"/>
  <c r="F22" i="4"/>
  <c r="T12" i="3" s="1"/>
  <c r="Q12" i="3"/>
  <c r="F37" i="4"/>
  <c r="T24" i="3" s="1"/>
  <c r="Q24" i="3"/>
  <c r="F55" i="4"/>
  <c r="T36" i="3" s="1"/>
  <c r="Q36" i="3"/>
  <c r="F77" i="4"/>
  <c r="T51" i="3" s="1"/>
  <c r="Q51" i="3"/>
  <c r="F23" i="4"/>
  <c r="T13" i="3" s="1"/>
  <c r="Q13" i="3"/>
  <c r="F38" i="4"/>
  <c r="T25" i="3" s="1"/>
  <c r="Q25" i="3"/>
  <c r="F56" i="4"/>
  <c r="T37" i="3" s="1"/>
  <c r="Q37" i="3"/>
  <c r="F79" i="4"/>
  <c r="T52" i="3" s="1"/>
  <c r="Q52" i="3"/>
  <c r="F14" i="4"/>
  <c r="AK526" i="2"/>
  <c r="AJ526" i="2"/>
  <c r="AI526" i="2"/>
  <c r="AH526" i="2"/>
  <c r="AK525" i="2"/>
  <c r="AJ525" i="2"/>
  <c r="AI525" i="2"/>
  <c r="AH525" i="2"/>
  <c r="AK524" i="2"/>
  <c r="AJ524" i="2"/>
  <c r="AI524" i="2"/>
  <c r="AH524" i="2"/>
  <c r="AK523" i="2"/>
  <c r="AJ523" i="2"/>
  <c r="AI523" i="2"/>
  <c r="AH523" i="2"/>
  <c r="AK522" i="2"/>
  <c r="AJ522" i="2"/>
  <c r="AI522" i="2"/>
  <c r="AH522" i="2"/>
  <c r="AK521" i="2"/>
  <c r="AJ521" i="2"/>
  <c r="AI521" i="2"/>
  <c r="AH521" i="2"/>
  <c r="AK520" i="2"/>
  <c r="AJ520" i="2"/>
  <c r="AI520" i="2"/>
  <c r="AH520" i="2"/>
  <c r="AK519" i="2"/>
  <c r="AJ519" i="2"/>
  <c r="AI519" i="2"/>
  <c r="AH519" i="2"/>
  <c r="AK518" i="2"/>
  <c r="AJ518" i="2"/>
  <c r="AI518" i="2"/>
  <c r="AH518" i="2"/>
  <c r="AK517" i="2"/>
  <c r="AJ517" i="2"/>
  <c r="AI517" i="2"/>
  <c r="AH517" i="2"/>
  <c r="AK516" i="2"/>
  <c r="AJ516" i="2"/>
  <c r="AI516" i="2"/>
  <c r="AH516" i="2"/>
  <c r="AK515" i="2"/>
  <c r="AJ515" i="2"/>
  <c r="AI515" i="2"/>
  <c r="AH515" i="2"/>
  <c r="AK514" i="2"/>
  <c r="AJ514" i="2"/>
  <c r="AI514" i="2"/>
  <c r="AH514" i="2"/>
  <c r="AK513" i="2"/>
  <c r="AJ513" i="2"/>
  <c r="AI513" i="2"/>
  <c r="AH513" i="2"/>
  <c r="AK512" i="2"/>
  <c r="AJ512" i="2"/>
  <c r="AI512" i="2"/>
  <c r="AH512" i="2"/>
  <c r="AK511" i="2"/>
  <c r="AJ511" i="2"/>
  <c r="AI511" i="2"/>
  <c r="AH511" i="2"/>
  <c r="AK510" i="2"/>
  <c r="AJ510" i="2"/>
  <c r="AI510" i="2"/>
  <c r="AH510" i="2"/>
  <c r="AK509" i="2"/>
  <c r="AJ509" i="2"/>
  <c r="AI509" i="2"/>
  <c r="AH509" i="2"/>
  <c r="AK508" i="2"/>
  <c r="AJ508" i="2"/>
  <c r="AI508" i="2"/>
  <c r="AH508" i="2"/>
  <c r="AK507" i="2"/>
  <c r="AJ507" i="2"/>
  <c r="AI507" i="2"/>
  <c r="AH507" i="2"/>
  <c r="AK506" i="2"/>
  <c r="AJ506" i="2"/>
  <c r="AI506" i="2"/>
  <c r="AH506" i="2"/>
  <c r="AK505" i="2"/>
  <c r="AJ505" i="2"/>
  <c r="AI505" i="2"/>
  <c r="AH505" i="2"/>
  <c r="AK504" i="2"/>
  <c r="AJ504" i="2"/>
  <c r="AI504" i="2"/>
  <c r="AH504" i="2"/>
  <c r="AK503" i="2"/>
  <c r="AJ503" i="2"/>
  <c r="AI503" i="2"/>
  <c r="AH503" i="2"/>
  <c r="AK502" i="2"/>
  <c r="AJ502" i="2"/>
  <c r="AI502" i="2"/>
  <c r="AH502" i="2"/>
  <c r="AK501" i="2"/>
  <c r="AJ501" i="2"/>
  <c r="AI501" i="2"/>
  <c r="AH501" i="2"/>
  <c r="AK500" i="2"/>
  <c r="AJ500" i="2"/>
  <c r="AI500" i="2"/>
  <c r="AH500" i="2"/>
  <c r="AK499" i="2"/>
  <c r="AJ499" i="2"/>
  <c r="AI499" i="2"/>
  <c r="AH499" i="2"/>
  <c r="AK498" i="2"/>
  <c r="AJ498" i="2"/>
  <c r="AI498" i="2"/>
  <c r="AH498" i="2"/>
  <c r="AK497" i="2"/>
  <c r="AJ497" i="2"/>
  <c r="AI497" i="2"/>
  <c r="AH497" i="2"/>
  <c r="AK496" i="2"/>
  <c r="AJ496" i="2"/>
  <c r="AI496" i="2"/>
  <c r="AH496" i="2"/>
  <c r="AK495" i="2"/>
  <c r="AJ495" i="2"/>
  <c r="AI495" i="2"/>
  <c r="AH495" i="2"/>
  <c r="AK494" i="2"/>
  <c r="AJ494" i="2"/>
  <c r="AI494" i="2"/>
  <c r="AH494" i="2"/>
  <c r="AK493" i="2"/>
  <c r="AJ493" i="2"/>
  <c r="AI493" i="2"/>
  <c r="AH493" i="2"/>
  <c r="AK492" i="2"/>
  <c r="AJ492" i="2"/>
  <c r="AI492" i="2"/>
  <c r="AH492" i="2"/>
  <c r="AK491" i="2"/>
  <c r="AJ491" i="2"/>
  <c r="AI491" i="2"/>
  <c r="AH491" i="2"/>
  <c r="AK490" i="2"/>
  <c r="AJ490" i="2"/>
  <c r="AI490" i="2"/>
  <c r="AH490" i="2"/>
  <c r="AK489" i="2"/>
  <c r="AJ489" i="2"/>
  <c r="AI489" i="2"/>
  <c r="AH489" i="2"/>
  <c r="AK488" i="2"/>
  <c r="AJ488" i="2"/>
  <c r="AI488" i="2"/>
  <c r="AH488" i="2"/>
  <c r="AK487" i="2"/>
  <c r="AJ487" i="2"/>
  <c r="AI487" i="2"/>
  <c r="AH487" i="2"/>
  <c r="AK486" i="2"/>
  <c r="AJ486" i="2"/>
  <c r="AI486" i="2"/>
  <c r="AH486" i="2"/>
  <c r="AK485" i="2"/>
  <c r="AJ485" i="2"/>
  <c r="AI485" i="2"/>
  <c r="AH485" i="2"/>
  <c r="AK484" i="2"/>
  <c r="AJ484" i="2"/>
  <c r="AI484" i="2"/>
  <c r="AH484" i="2"/>
  <c r="AK483" i="2"/>
  <c r="AJ483" i="2"/>
  <c r="AI483" i="2"/>
  <c r="AH483" i="2"/>
  <c r="AK482" i="2"/>
  <c r="AJ482" i="2"/>
  <c r="AI482" i="2"/>
  <c r="AH482" i="2"/>
  <c r="AK481" i="2"/>
  <c r="AJ481" i="2"/>
  <c r="AI481" i="2"/>
  <c r="AH481" i="2"/>
  <c r="AK480" i="2"/>
  <c r="AJ480" i="2"/>
  <c r="AI480" i="2"/>
  <c r="AH480" i="2"/>
  <c r="AK479" i="2"/>
  <c r="AJ479" i="2"/>
  <c r="AI479" i="2"/>
  <c r="AH479" i="2"/>
  <c r="AK478" i="2"/>
  <c r="AJ478" i="2"/>
  <c r="AI478" i="2"/>
  <c r="AH478" i="2"/>
  <c r="AK477" i="2"/>
  <c r="AJ477" i="2"/>
  <c r="AI477" i="2"/>
  <c r="AH477" i="2"/>
  <c r="AK476" i="2"/>
  <c r="AJ476" i="2"/>
  <c r="AI476" i="2"/>
  <c r="AH476" i="2"/>
  <c r="AK475" i="2"/>
  <c r="AJ475" i="2"/>
  <c r="AI475" i="2"/>
  <c r="AH475" i="2"/>
  <c r="AK474" i="2"/>
  <c r="AJ474" i="2"/>
  <c r="AI474" i="2"/>
  <c r="AH474" i="2"/>
  <c r="AK473" i="2"/>
  <c r="AJ473" i="2"/>
  <c r="AI473" i="2"/>
  <c r="AH473" i="2"/>
  <c r="AK472" i="2"/>
  <c r="AJ472" i="2"/>
  <c r="AI472" i="2"/>
  <c r="AH472" i="2"/>
  <c r="AK471" i="2"/>
  <c r="AJ471" i="2"/>
  <c r="AI471" i="2"/>
  <c r="AH471" i="2"/>
  <c r="AK470" i="2"/>
  <c r="AJ470" i="2"/>
  <c r="AI470" i="2"/>
  <c r="AH470" i="2"/>
  <c r="AK469" i="2"/>
  <c r="AJ469" i="2"/>
  <c r="AI469" i="2"/>
  <c r="AH469" i="2"/>
  <c r="AK468" i="2"/>
  <c r="AJ468" i="2"/>
  <c r="AI468" i="2"/>
  <c r="AH468" i="2"/>
  <c r="AK467" i="2"/>
  <c r="AJ467" i="2"/>
  <c r="AI467" i="2"/>
  <c r="AH467" i="2"/>
  <c r="AK466" i="2"/>
  <c r="AJ466" i="2"/>
  <c r="AI466" i="2"/>
  <c r="AH466" i="2"/>
  <c r="AK465" i="2"/>
  <c r="AJ465" i="2"/>
  <c r="AI465" i="2"/>
  <c r="AH465" i="2"/>
  <c r="AK464" i="2"/>
  <c r="AJ464" i="2"/>
  <c r="AI464" i="2"/>
  <c r="AH464" i="2"/>
  <c r="AK463" i="2"/>
  <c r="AJ463" i="2"/>
  <c r="AI463" i="2"/>
  <c r="AH463" i="2"/>
  <c r="AK462" i="2"/>
  <c r="AJ462" i="2"/>
  <c r="AI462" i="2"/>
  <c r="AH462" i="2"/>
  <c r="AK461" i="2"/>
  <c r="AJ461" i="2"/>
  <c r="AI461" i="2"/>
  <c r="AH461" i="2"/>
  <c r="AK460" i="2"/>
  <c r="AJ460" i="2"/>
  <c r="AI460" i="2"/>
  <c r="AH460" i="2"/>
  <c r="AK459" i="2"/>
  <c r="AJ459" i="2"/>
  <c r="AI459" i="2"/>
  <c r="AH459" i="2"/>
  <c r="AK458" i="2"/>
  <c r="AJ458" i="2"/>
  <c r="AI458" i="2"/>
  <c r="AH458" i="2"/>
  <c r="AK457" i="2"/>
  <c r="AJ457" i="2"/>
  <c r="AI457" i="2"/>
  <c r="AH457" i="2"/>
  <c r="AK456" i="2"/>
  <c r="AJ456" i="2"/>
  <c r="AI456" i="2"/>
  <c r="AH456" i="2"/>
  <c r="AK455" i="2"/>
  <c r="AJ455" i="2"/>
  <c r="AI455" i="2"/>
  <c r="AH455" i="2"/>
  <c r="AK454" i="2"/>
  <c r="AJ454" i="2"/>
  <c r="AI454" i="2"/>
  <c r="AH454" i="2"/>
  <c r="AK453" i="2"/>
  <c r="AJ453" i="2"/>
  <c r="AI453" i="2"/>
  <c r="AH453" i="2"/>
  <c r="AK452" i="2"/>
  <c r="AJ452" i="2"/>
  <c r="AI452" i="2"/>
  <c r="AH452" i="2"/>
  <c r="AK451" i="2"/>
  <c r="AJ451" i="2"/>
  <c r="AI451" i="2"/>
  <c r="AH451" i="2"/>
  <c r="AK450" i="2"/>
  <c r="AJ450" i="2"/>
  <c r="AI450" i="2"/>
  <c r="AH450" i="2"/>
  <c r="AK449" i="2"/>
  <c r="AJ449" i="2"/>
  <c r="AI449" i="2"/>
  <c r="AH449" i="2"/>
  <c r="AK448" i="2"/>
  <c r="AJ448" i="2"/>
  <c r="AI448" i="2"/>
  <c r="AH448" i="2"/>
  <c r="AK447" i="2"/>
  <c r="AJ447" i="2"/>
  <c r="AI447" i="2"/>
  <c r="AH447" i="2"/>
  <c r="AK446" i="2"/>
  <c r="AJ446" i="2"/>
  <c r="AI446" i="2"/>
  <c r="AH446" i="2"/>
  <c r="AK445" i="2"/>
  <c r="AJ445" i="2"/>
  <c r="AI445" i="2"/>
  <c r="AH445" i="2"/>
  <c r="AK444" i="2"/>
  <c r="AJ444" i="2"/>
  <c r="AI444" i="2"/>
  <c r="AH444" i="2"/>
  <c r="AK443" i="2"/>
  <c r="AJ443" i="2"/>
  <c r="AI443" i="2"/>
  <c r="AH443" i="2"/>
  <c r="AK442" i="2"/>
  <c r="AJ442" i="2"/>
  <c r="AI442" i="2"/>
  <c r="AH442" i="2"/>
  <c r="AK441" i="2"/>
  <c r="AJ441" i="2"/>
  <c r="AI441" i="2"/>
  <c r="AH441" i="2"/>
  <c r="AK440" i="2"/>
  <c r="AJ440" i="2"/>
  <c r="AI440" i="2"/>
  <c r="AH440" i="2"/>
  <c r="AK439" i="2"/>
  <c r="AJ439" i="2"/>
  <c r="AI439" i="2"/>
  <c r="AH439" i="2"/>
  <c r="AK438" i="2"/>
  <c r="AJ438" i="2"/>
  <c r="AI438" i="2"/>
  <c r="AH438" i="2"/>
  <c r="AK437" i="2"/>
  <c r="AJ437" i="2"/>
  <c r="AI437" i="2"/>
  <c r="AH437" i="2"/>
  <c r="AK436" i="2"/>
  <c r="AJ436" i="2"/>
  <c r="AI436" i="2"/>
  <c r="AH436" i="2"/>
  <c r="AK435" i="2"/>
  <c r="AJ435" i="2"/>
  <c r="AI435" i="2"/>
  <c r="AH435" i="2"/>
  <c r="AK434" i="2"/>
  <c r="AJ434" i="2"/>
  <c r="AI434" i="2"/>
  <c r="AH434" i="2"/>
  <c r="AK433" i="2"/>
  <c r="AJ433" i="2"/>
  <c r="AI433" i="2"/>
  <c r="AH433" i="2"/>
  <c r="AK432" i="2"/>
  <c r="AJ432" i="2"/>
  <c r="AI432" i="2"/>
  <c r="AH432" i="2"/>
  <c r="AK431" i="2"/>
  <c r="AJ431" i="2"/>
  <c r="AI431" i="2"/>
  <c r="AH431" i="2"/>
  <c r="AK430" i="2"/>
  <c r="AJ430" i="2"/>
  <c r="AI430" i="2"/>
  <c r="AH430" i="2"/>
  <c r="AK429" i="2"/>
  <c r="AJ429" i="2"/>
  <c r="AI429" i="2"/>
  <c r="AH429" i="2"/>
  <c r="AK428" i="2"/>
  <c r="AJ428" i="2"/>
  <c r="AI428" i="2"/>
  <c r="AH428" i="2"/>
  <c r="AK427" i="2"/>
  <c r="AJ427" i="2"/>
  <c r="AI427" i="2"/>
  <c r="AH427" i="2"/>
  <c r="AK426" i="2"/>
  <c r="AJ426" i="2"/>
  <c r="AI426" i="2"/>
  <c r="AH426" i="2"/>
  <c r="AK425" i="2"/>
  <c r="AJ425" i="2"/>
  <c r="AI425" i="2"/>
  <c r="AH425" i="2"/>
  <c r="AK424" i="2"/>
  <c r="AJ424" i="2"/>
  <c r="AI424" i="2"/>
  <c r="AH424" i="2"/>
  <c r="AK423" i="2"/>
  <c r="AJ423" i="2"/>
  <c r="AI423" i="2"/>
  <c r="AH423" i="2"/>
  <c r="AK422" i="2"/>
  <c r="AJ422" i="2"/>
  <c r="AI422" i="2"/>
  <c r="AH422" i="2"/>
  <c r="AK421" i="2"/>
  <c r="AJ421" i="2"/>
  <c r="AI421" i="2"/>
  <c r="AH421" i="2"/>
  <c r="AK420" i="2"/>
  <c r="AJ420" i="2"/>
  <c r="AI420" i="2"/>
  <c r="AH420" i="2"/>
  <c r="AK419" i="2"/>
  <c r="AJ419" i="2"/>
  <c r="AI419" i="2"/>
  <c r="AH419" i="2"/>
  <c r="AK418" i="2"/>
  <c r="AJ418" i="2"/>
  <c r="AI418" i="2"/>
  <c r="AH418" i="2"/>
  <c r="AK417" i="2"/>
  <c r="AJ417" i="2"/>
  <c r="AI417" i="2"/>
  <c r="AH417" i="2"/>
  <c r="AK416" i="2"/>
  <c r="AJ416" i="2"/>
  <c r="AI416" i="2"/>
  <c r="AH416" i="2"/>
  <c r="AK415" i="2"/>
  <c r="AJ415" i="2"/>
  <c r="AI415" i="2"/>
  <c r="AH415" i="2"/>
  <c r="AK414" i="2"/>
  <c r="AJ414" i="2"/>
  <c r="AI414" i="2"/>
  <c r="AH414" i="2"/>
  <c r="AK413" i="2"/>
  <c r="AJ413" i="2"/>
  <c r="AI413" i="2"/>
  <c r="AH413" i="2"/>
  <c r="AK412" i="2"/>
  <c r="AJ412" i="2"/>
  <c r="AI412" i="2"/>
  <c r="AH412" i="2"/>
  <c r="AK411" i="2"/>
  <c r="AJ411" i="2"/>
  <c r="AI411" i="2"/>
  <c r="AH411" i="2"/>
  <c r="AK410" i="2"/>
  <c r="AJ410" i="2"/>
  <c r="AI410" i="2"/>
  <c r="AH410" i="2"/>
  <c r="AK409" i="2"/>
  <c r="AJ409" i="2"/>
  <c r="AI409" i="2"/>
  <c r="AH409" i="2"/>
  <c r="AK408" i="2"/>
  <c r="AJ408" i="2"/>
  <c r="AI408" i="2"/>
  <c r="AH408" i="2"/>
  <c r="AK407" i="2"/>
  <c r="AJ407" i="2"/>
  <c r="AI407" i="2"/>
  <c r="AH407" i="2"/>
  <c r="AK406" i="2"/>
  <c r="AJ406" i="2"/>
  <c r="AI406" i="2"/>
  <c r="AH406" i="2"/>
  <c r="AK405" i="2"/>
  <c r="AJ405" i="2"/>
  <c r="AI405" i="2"/>
  <c r="AH405" i="2"/>
  <c r="AK404" i="2"/>
  <c r="AJ404" i="2"/>
  <c r="AI404" i="2"/>
  <c r="AH404" i="2"/>
  <c r="AK403" i="2"/>
  <c r="AJ403" i="2"/>
  <c r="AI403" i="2"/>
  <c r="AH403" i="2"/>
  <c r="AK402" i="2"/>
  <c r="AJ402" i="2"/>
  <c r="AI402" i="2"/>
  <c r="AH402" i="2"/>
  <c r="AK401" i="2"/>
  <c r="AJ401" i="2"/>
  <c r="AI401" i="2"/>
  <c r="AH401" i="2"/>
  <c r="AK400" i="2"/>
  <c r="AJ400" i="2"/>
  <c r="AI400" i="2"/>
  <c r="AH400" i="2"/>
  <c r="AK399" i="2"/>
  <c r="AJ399" i="2"/>
  <c r="AI399" i="2"/>
  <c r="AH399" i="2"/>
  <c r="AK398" i="2"/>
  <c r="AJ398" i="2"/>
  <c r="AI398" i="2"/>
  <c r="AH398" i="2"/>
  <c r="AK397" i="2"/>
  <c r="AJ397" i="2"/>
  <c r="AI397" i="2"/>
  <c r="AH397" i="2"/>
  <c r="AK396" i="2"/>
  <c r="AJ396" i="2"/>
  <c r="AI396" i="2"/>
  <c r="AH396" i="2"/>
  <c r="AK395" i="2"/>
  <c r="AJ395" i="2"/>
  <c r="AI395" i="2"/>
  <c r="AH395" i="2"/>
  <c r="AK394" i="2"/>
  <c r="AJ394" i="2"/>
  <c r="AI394" i="2"/>
  <c r="AH394" i="2"/>
  <c r="AK393" i="2"/>
  <c r="AJ393" i="2"/>
  <c r="AI393" i="2"/>
  <c r="AH393" i="2"/>
  <c r="AK392" i="2"/>
  <c r="AJ392" i="2"/>
  <c r="AI392" i="2"/>
  <c r="AH392" i="2"/>
  <c r="AK391" i="2"/>
  <c r="AJ391" i="2"/>
  <c r="AI391" i="2"/>
  <c r="AH391" i="2"/>
  <c r="AK390" i="2"/>
  <c r="AJ390" i="2"/>
  <c r="AI390" i="2"/>
  <c r="AH390" i="2"/>
  <c r="AK389" i="2"/>
  <c r="AJ389" i="2"/>
  <c r="AI389" i="2"/>
  <c r="AH389" i="2"/>
  <c r="AK388" i="2"/>
  <c r="AJ388" i="2"/>
  <c r="AI388" i="2"/>
  <c r="AH388" i="2"/>
  <c r="AK387" i="2"/>
  <c r="AJ387" i="2"/>
  <c r="AI387" i="2"/>
  <c r="AH387" i="2"/>
  <c r="AK386" i="2"/>
  <c r="AJ386" i="2"/>
  <c r="AI386" i="2"/>
  <c r="AH386" i="2"/>
  <c r="AK385" i="2"/>
  <c r="AJ385" i="2"/>
  <c r="AI385" i="2"/>
  <c r="AH385" i="2"/>
  <c r="AK384" i="2"/>
  <c r="AJ384" i="2"/>
  <c r="AI384" i="2"/>
  <c r="AH384" i="2"/>
  <c r="AK383" i="2"/>
  <c r="AJ383" i="2"/>
  <c r="AI383" i="2"/>
  <c r="AH383" i="2"/>
  <c r="AK382" i="2"/>
  <c r="AJ382" i="2"/>
  <c r="AI382" i="2"/>
  <c r="AH382" i="2"/>
  <c r="AK381" i="2"/>
  <c r="AJ381" i="2"/>
  <c r="AI381" i="2"/>
  <c r="AH381" i="2"/>
  <c r="AK380" i="2"/>
  <c r="AJ380" i="2"/>
  <c r="AI380" i="2"/>
  <c r="AH380" i="2"/>
  <c r="AK379" i="2"/>
  <c r="AJ379" i="2"/>
  <c r="AI379" i="2"/>
  <c r="AH379" i="2"/>
  <c r="AK378" i="2"/>
  <c r="AJ378" i="2"/>
  <c r="AI378" i="2"/>
  <c r="AH378" i="2"/>
  <c r="AK377" i="2"/>
  <c r="AJ377" i="2"/>
  <c r="AI377" i="2"/>
  <c r="AH377" i="2"/>
  <c r="AK376" i="2"/>
  <c r="AJ376" i="2"/>
  <c r="AI376" i="2"/>
  <c r="AH376" i="2"/>
  <c r="AK375" i="2"/>
  <c r="AJ375" i="2"/>
  <c r="AI375" i="2"/>
  <c r="AH375" i="2"/>
  <c r="AK374" i="2"/>
  <c r="AJ374" i="2"/>
  <c r="AI374" i="2"/>
  <c r="AH374" i="2"/>
  <c r="AK373" i="2"/>
  <c r="AJ373" i="2"/>
  <c r="AI373" i="2"/>
  <c r="AH373" i="2"/>
  <c r="AK372" i="2"/>
  <c r="AJ372" i="2"/>
  <c r="AI372" i="2"/>
  <c r="AH372" i="2"/>
  <c r="AK371" i="2"/>
  <c r="AJ371" i="2"/>
  <c r="AI371" i="2"/>
  <c r="AH371" i="2"/>
  <c r="AK370" i="2"/>
  <c r="AJ370" i="2"/>
  <c r="AI370" i="2"/>
  <c r="AH370" i="2"/>
  <c r="AK369" i="2"/>
  <c r="AJ369" i="2"/>
  <c r="AI369" i="2"/>
  <c r="AH369" i="2"/>
  <c r="AK368" i="2"/>
  <c r="AJ368" i="2"/>
  <c r="AI368" i="2"/>
  <c r="AH368" i="2"/>
  <c r="AK367" i="2"/>
  <c r="AJ367" i="2"/>
  <c r="AI367" i="2"/>
  <c r="AH367" i="2"/>
  <c r="AK366" i="2"/>
  <c r="AJ366" i="2"/>
  <c r="AI366" i="2"/>
  <c r="AH366" i="2"/>
  <c r="AK365" i="2"/>
  <c r="AJ365" i="2"/>
  <c r="AI365" i="2"/>
  <c r="AH365" i="2"/>
  <c r="AK364" i="2"/>
  <c r="AJ364" i="2"/>
  <c r="AI364" i="2"/>
  <c r="AH364" i="2"/>
  <c r="AK363" i="2"/>
  <c r="AJ363" i="2"/>
  <c r="AI363" i="2"/>
  <c r="AH363" i="2"/>
  <c r="AK362" i="2"/>
  <c r="AJ362" i="2"/>
  <c r="AI362" i="2"/>
  <c r="AH362" i="2"/>
  <c r="AK361" i="2"/>
  <c r="AJ361" i="2"/>
  <c r="AI361" i="2"/>
  <c r="AH361" i="2"/>
  <c r="AK360" i="2"/>
  <c r="AJ360" i="2"/>
  <c r="AI360" i="2"/>
  <c r="AH360" i="2"/>
  <c r="AK359" i="2"/>
  <c r="AJ359" i="2"/>
  <c r="AI359" i="2"/>
  <c r="AH359" i="2"/>
  <c r="AK358" i="2"/>
  <c r="AJ358" i="2"/>
  <c r="AI358" i="2"/>
  <c r="AH358" i="2"/>
  <c r="AK357" i="2"/>
  <c r="AJ357" i="2"/>
  <c r="AI357" i="2"/>
  <c r="AH357" i="2"/>
  <c r="AK356" i="2"/>
  <c r="AJ356" i="2"/>
  <c r="AI356" i="2"/>
  <c r="AH356" i="2"/>
  <c r="AK355" i="2"/>
  <c r="AJ355" i="2"/>
  <c r="AI355" i="2"/>
  <c r="AH355" i="2"/>
  <c r="AK354" i="2"/>
  <c r="AJ354" i="2"/>
  <c r="AI354" i="2"/>
  <c r="AH354" i="2"/>
  <c r="AK353" i="2"/>
  <c r="AJ353" i="2"/>
  <c r="AI353" i="2"/>
  <c r="AH353" i="2"/>
  <c r="AK352" i="2"/>
  <c r="AJ352" i="2"/>
  <c r="AI352" i="2"/>
  <c r="AH352" i="2"/>
  <c r="AK351" i="2"/>
  <c r="AJ351" i="2"/>
  <c r="AI351" i="2"/>
  <c r="AH351" i="2"/>
  <c r="AK350" i="2"/>
  <c r="AJ350" i="2"/>
  <c r="AI350" i="2"/>
  <c r="AH350" i="2"/>
  <c r="AK349" i="2"/>
  <c r="AJ349" i="2"/>
  <c r="AI349" i="2"/>
  <c r="AH349" i="2"/>
  <c r="AK348" i="2"/>
  <c r="AJ348" i="2"/>
  <c r="AI348" i="2"/>
  <c r="AH348" i="2"/>
  <c r="AK347" i="2"/>
  <c r="AJ347" i="2"/>
  <c r="AI347" i="2"/>
  <c r="AH347" i="2"/>
  <c r="AK346" i="2"/>
  <c r="AJ346" i="2"/>
  <c r="AI346" i="2"/>
  <c r="AH346" i="2"/>
  <c r="AK345" i="2"/>
  <c r="AJ345" i="2"/>
  <c r="AI345" i="2"/>
  <c r="AH345" i="2"/>
  <c r="AK344" i="2"/>
  <c r="AJ344" i="2"/>
  <c r="AI344" i="2"/>
  <c r="AH344" i="2"/>
  <c r="AK343" i="2"/>
  <c r="AJ343" i="2"/>
  <c r="AI343" i="2"/>
  <c r="AH343" i="2"/>
  <c r="AK342" i="2"/>
  <c r="AJ342" i="2"/>
  <c r="AI342" i="2"/>
  <c r="AH342" i="2"/>
  <c r="AK341" i="2"/>
  <c r="AJ341" i="2"/>
  <c r="AI341" i="2"/>
  <c r="AH341" i="2"/>
  <c r="AK340" i="2"/>
  <c r="AJ340" i="2"/>
  <c r="AI340" i="2"/>
  <c r="AH340" i="2"/>
  <c r="AK339" i="2"/>
  <c r="AJ339" i="2"/>
  <c r="AI339" i="2"/>
  <c r="AH339" i="2"/>
  <c r="AK338" i="2"/>
  <c r="AJ338" i="2"/>
  <c r="AI338" i="2"/>
  <c r="AH338" i="2"/>
  <c r="AK337" i="2"/>
  <c r="AJ337" i="2"/>
  <c r="AI337" i="2"/>
  <c r="AH337" i="2"/>
  <c r="AK336" i="2"/>
  <c r="AJ336" i="2"/>
  <c r="AI336" i="2"/>
  <c r="AH336" i="2"/>
  <c r="AK335" i="2"/>
  <c r="AJ335" i="2"/>
  <c r="AI335" i="2"/>
  <c r="AH335" i="2"/>
  <c r="AK334" i="2"/>
  <c r="AJ334" i="2"/>
  <c r="AI334" i="2"/>
  <c r="AH334" i="2"/>
  <c r="AK333" i="2"/>
  <c r="AJ333" i="2"/>
  <c r="AI333" i="2"/>
  <c r="AH333" i="2"/>
  <c r="AK332" i="2"/>
  <c r="AJ332" i="2"/>
  <c r="AI332" i="2"/>
  <c r="AH332" i="2"/>
  <c r="AK331" i="2"/>
  <c r="AJ331" i="2"/>
  <c r="AI331" i="2"/>
  <c r="AH331" i="2"/>
  <c r="AK330" i="2"/>
  <c r="AJ330" i="2"/>
  <c r="AI330" i="2"/>
  <c r="AH330" i="2"/>
  <c r="AK329" i="2"/>
  <c r="AJ329" i="2"/>
  <c r="AI329" i="2"/>
  <c r="AH329" i="2"/>
  <c r="AK328" i="2"/>
  <c r="AJ328" i="2"/>
  <c r="AI328" i="2"/>
  <c r="AH328" i="2"/>
  <c r="AK327" i="2"/>
  <c r="AJ327" i="2"/>
  <c r="AI327" i="2"/>
  <c r="AH327" i="2"/>
  <c r="AK326" i="2"/>
  <c r="AJ326" i="2"/>
  <c r="AI326" i="2"/>
  <c r="AH326" i="2"/>
  <c r="AK325" i="2"/>
  <c r="AJ325" i="2"/>
  <c r="AI325" i="2"/>
  <c r="AH325" i="2"/>
  <c r="AK324" i="2"/>
  <c r="AJ324" i="2"/>
  <c r="AI324" i="2"/>
  <c r="AH324" i="2"/>
  <c r="AK323" i="2"/>
  <c r="AJ323" i="2"/>
  <c r="AI323" i="2"/>
  <c r="AH323" i="2"/>
  <c r="AK322" i="2"/>
  <c r="AJ322" i="2"/>
  <c r="AI322" i="2"/>
  <c r="AH322" i="2"/>
  <c r="AK321" i="2"/>
  <c r="AJ321" i="2"/>
  <c r="AI321" i="2"/>
  <c r="AH321" i="2"/>
  <c r="AK320" i="2"/>
  <c r="AJ320" i="2"/>
  <c r="AI320" i="2"/>
  <c r="AH320" i="2"/>
  <c r="AK319" i="2"/>
  <c r="AJ319" i="2"/>
  <c r="AI319" i="2"/>
  <c r="AH319" i="2"/>
  <c r="AK318" i="2"/>
  <c r="AJ318" i="2"/>
  <c r="AI318" i="2"/>
  <c r="AH318" i="2"/>
  <c r="AK317" i="2"/>
  <c r="AJ317" i="2"/>
  <c r="AI317" i="2"/>
  <c r="AH317" i="2"/>
  <c r="AK316" i="2"/>
  <c r="AJ316" i="2"/>
  <c r="AI316" i="2"/>
  <c r="AH316" i="2"/>
  <c r="AK315" i="2"/>
  <c r="AJ315" i="2"/>
  <c r="AI315" i="2"/>
  <c r="AH315" i="2"/>
  <c r="AK314" i="2"/>
  <c r="AJ314" i="2"/>
  <c r="AI314" i="2"/>
  <c r="AH314" i="2"/>
  <c r="AK313" i="2"/>
  <c r="AJ313" i="2"/>
  <c r="AI313" i="2"/>
  <c r="AH313" i="2"/>
  <c r="AK312" i="2"/>
  <c r="AJ312" i="2"/>
  <c r="AI312" i="2"/>
  <c r="AH312" i="2"/>
  <c r="AK311" i="2"/>
  <c r="AJ311" i="2"/>
  <c r="AI311" i="2"/>
  <c r="AH311" i="2"/>
  <c r="AK310" i="2"/>
  <c r="AJ310" i="2"/>
  <c r="AI310" i="2"/>
  <c r="AH310" i="2"/>
  <c r="AK309" i="2"/>
  <c r="AJ309" i="2"/>
  <c r="AI309" i="2"/>
  <c r="AH309" i="2"/>
  <c r="AK308" i="2"/>
  <c r="AJ308" i="2"/>
  <c r="AI308" i="2"/>
  <c r="AH308" i="2"/>
  <c r="AK307" i="2"/>
  <c r="AJ307" i="2"/>
  <c r="AI307" i="2"/>
  <c r="AH307" i="2"/>
  <c r="AK306" i="2"/>
  <c r="AJ306" i="2"/>
  <c r="AI306" i="2"/>
  <c r="AH306" i="2"/>
  <c r="AK305" i="2"/>
  <c r="AJ305" i="2"/>
  <c r="AI305" i="2"/>
  <c r="AH305" i="2"/>
  <c r="AK304" i="2"/>
  <c r="AJ304" i="2"/>
  <c r="AI304" i="2"/>
  <c r="AH304" i="2"/>
  <c r="AK303" i="2"/>
  <c r="AJ303" i="2"/>
  <c r="AI303" i="2"/>
  <c r="AH303" i="2"/>
  <c r="AK302" i="2"/>
  <c r="AJ302" i="2"/>
  <c r="AI302" i="2"/>
  <c r="AH302" i="2"/>
  <c r="AK301" i="2"/>
  <c r="AJ301" i="2"/>
  <c r="AI301" i="2"/>
  <c r="AH301" i="2"/>
  <c r="AK300" i="2"/>
  <c r="AJ300" i="2"/>
  <c r="AI300" i="2"/>
  <c r="AH300" i="2"/>
  <c r="AK299" i="2"/>
  <c r="AJ299" i="2"/>
  <c r="AI299" i="2"/>
  <c r="AH299" i="2"/>
  <c r="AK298" i="2"/>
  <c r="AJ298" i="2"/>
  <c r="AI298" i="2"/>
  <c r="AH298" i="2"/>
  <c r="AK297" i="2"/>
  <c r="AJ297" i="2"/>
  <c r="AI297" i="2"/>
  <c r="AH297" i="2"/>
  <c r="AK296" i="2"/>
  <c r="AJ296" i="2"/>
  <c r="AI296" i="2"/>
  <c r="AH296" i="2"/>
  <c r="AK295" i="2"/>
  <c r="AJ295" i="2"/>
  <c r="AI295" i="2"/>
  <c r="AH295" i="2"/>
  <c r="AK294" i="2"/>
  <c r="AJ294" i="2"/>
  <c r="AI294" i="2"/>
  <c r="AH294" i="2"/>
  <c r="AK293" i="2"/>
  <c r="AJ293" i="2"/>
  <c r="AI293" i="2"/>
  <c r="AH293" i="2"/>
  <c r="AK292" i="2"/>
  <c r="AJ292" i="2"/>
  <c r="AI292" i="2"/>
  <c r="AH292" i="2"/>
  <c r="AK291" i="2"/>
  <c r="AJ291" i="2"/>
  <c r="AI291" i="2"/>
  <c r="AH291" i="2"/>
  <c r="AK290" i="2"/>
  <c r="AJ290" i="2"/>
  <c r="AI290" i="2"/>
  <c r="AH290" i="2"/>
  <c r="AK289" i="2"/>
  <c r="AJ289" i="2"/>
  <c r="AI289" i="2"/>
  <c r="AH289" i="2"/>
  <c r="AK288" i="2"/>
  <c r="AJ288" i="2"/>
  <c r="AI288" i="2"/>
  <c r="AH288" i="2"/>
  <c r="AK287" i="2"/>
  <c r="AJ287" i="2"/>
  <c r="AI287" i="2"/>
  <c r="AH287" i="2"/>
  <c r="AK286" i="2"/>
  <c r="AJ286" i="2"/>
  <c r="AI286" i="2"/>
  <c r="AH286" i="2"/>
  <c r="AK285" i="2"/>
  <c r="AJ285" i="2"/>
  <c r="AI285" i="2"/>
  <c r="AH285" i="2"/>
  <c r="AK284" i="2"/>
  <c r="AJ284" i="2"/>
  <c r="AI284" i="2"/>
  <c r="AH284" i="2"/>
  <c r="AK283" i="2"/>
  <c r="AJ283" i="2"/>
  <c r="AI283" i="2"/>
  <c r="AH283" i="2"/>
  <c r="AK282" i="2"/>
  <c r="AJ282" i="2"/>
  <c r="AI282" i="2"/>
  <c r="AH282" i="2"/>
  <c r="AK281" i="2"/>
  <c r="AJ281" i="2"/>
  <c r="AI281" i="2"/>
  <c r="AH281" i="2"/>
  <c r="AK280" i="2"/>
  <c r="AJ280" i="2"/>
  <c r="AI280" i="2"/>
  <c r="AH280" i="2"/>
  <c r="AK279" i="2"/>
  <c r="AJ279" i="2"/>
  <c r="AI279" i="2"/>
  <c r="AH279" i="2"/>
  <c r="AK278" i="2"/>
  <c r="AJ278" i="2"/>
  <c r="AI278" i="2"/>
  <c r="AH278" i="2"/>
  <c r="AK277" i="2"/>
  <c r="AJ277" i="2"/>
  <c r="AI277" i="2"/>
  <c r="AH277" i="2"/>
  <c r="AK276" i="2"/>
  <c r="AJ276" i="2"/>
  <c r="AI276" i="2"/>
  <c r="AH276" i="2"/>
  <c r="AK275" i="2"/>
  <c r="AJ275" i="2"/>
  <c r="AI275" i="2"/>
  <c r="AH275" i="2"/>
  <c r="AK274" i="2"/>
  <c r="AJ274" i="2"/>
  <c r="AI274" i="2"/>
  <c r="AH274" i="2"/>
  <c r="AK273" i="2"/>
  <c r="AJ273" i="2"/>
  <c r="AI273" i="2"/>
  <c r="AH273" i="2"/>
  <c r="AK272" i="2"/>
  <c r="AJ272" i="2"/>
  <c r="AI272" i="2"/>
  <c r="AH272" i="2"/>
  <c r="AK271" i="2"/>
  <c r="AJ271" i="2"/>
  <c r="AI271" i="2"/>
  <c r="AH271" i="2"/>
  <c r="AK270" i="2"/>
  <c r="AJ270" i="2"/>
  <c r="AI270" i="2"/>
  <c r="AH270" i="2"/>
  <c r="AK269" i="2"/>
  <c r="AJ269" i="2"/>
  <c r="AI269" i="2"/>
  <c r="AH269" i="2"/>
  <c r="AK268" i="2"/>
  <c r="AJ268" i="2"/>
  <c r="AI268" i="2"/>
  <c r="AH268" i="2"/>
  <c r="AK267" i="2"/>
  <c r="AJ267" i="2"/>
  <c r="AI267" i="2"/>
  <c r="AH267" i="2"/>
  <c r="AK266" i="2"/>
  <c r="AJ266" i="2"/>
  <c r="AI266" i="2"/>
  <c r="AH266" i="2"/>
  <c r="AK265" i="2"/>
  <c r="AJ265" i="2"/>
  <c r="AI265" i="2"/>
  <c r="AH265" i="2"/>
  <c r="AK264" i="2"/>
  <c r="AJ264" i="2"/>
  <c r="AI264" i="2"/>
  <c r="AH264" i="2"/>
  <c r="AK263" i="2"/>
  <c r="AJ263" i="2"/>
  <c r="AI263" i="2"/>
  <c r="AH263" i="2"/>
  <c r="AK262" i="2"/>
  <c r="AJ262" i="2"/>
  <c r="AI262" i="2"/>
  <c r="AH262" i="2"/>
  <c r="AK261" i="2"/>
  <c r="AJ261" i="2"/>
  <c r="AI261" i="2"/>
  <c r="AH261" i="2"/>
  <c r="AK260" i="2"/>
  <c r="AJ260" i="2"/>
  <c r="AI260" i="2"/>
  <c r="AH260" i="2"/>
  <c r="AK259" i="2"/>
  <c r="AJ259" i="2"/>
  <c r="AI259" i="2"/>
  <c r="AH259" i="2"/>
  <c r="AK258" i="2"/>
  <c r="AJ258" i="2"/>
  <c r="AI258" i="2"/>
  <c r="AH258" i="2"/>
  <c r="AK257" i="2"/>
  <c r="AJ257" i="2"/>
  <c r="AI257" i="2"/>
  <c r="AH257" i="2"/>
  <c r="AK256" i="2"/>
  <c r="AJ256" i="2"/>
  <c r="AI256" i="2"/>
  <c r="AH256" i="2"/>
  <c r="AK255" i="2"/>
  <c r="AJ255" i="2"/>
  <c r="AI255" i="2"/>
  <c r="AH255" i="2"/>
  <c r="AK254" i="2"/>
  <c r="AJ254" i="2"/>
  <c r="AI254" i="2"/>
  <c r="AH254" i="2"/>
  <c r="AK253" i="2"/>
  <c r="AJ253" i="2"/>
  <c r="AI253" i="2"/>
  <c r="AH253" i="2"/>
  <c r="AK252" i="2"/>
  <c r="AJ252" i="2"/>
  <c r="AI252" i="2"/>
  <c r="AH252" i="2"/>
  <c r="AK251" i="2"/>
  <c r="AJ251" i="2"/>
  <c r="AI251" i="2"/>
  <c r="AH251" i="2"/>
  <c r="AK250" i="2"/>
  <c r="AJ250" i="2"/>
  <c r="AI250" i="2"/>
  <c r="AH250" i="2"/>
  <c r="AK249" i="2"/>
  <c r="AJ249" i="2"/>
  <c r="AI249" i="2"/>
  <c r="AH249" i="2"/>
  <c r="AK248" i="2"/>
  <c r="AJ248" i="2"/>
  <c r="AI248" i="2"/>
  <c r="AH248" i="2"/>
  <c r="AK247" i="2"/>
  <c r="AJ247" i="2"/>
  <c r="AI247" i="2"/>
  <c r="AH247" i="2"/>
  <c r="AK246" i="2"/>
  <c r="AJ246" i="2"/>
  <c r="AI246" i="2"/>
  <c r="AH246" i="2"/>
  <c r="AK245" i="2"/>
  <c r="AJ245" i="2"/>
  <c r="AI245" i="2"/>
  <c r="AH245" i="2"/>
  <c r="AK244" i="2"/>
  <c r="AJ244" i="2"/>
  <c r="AI244" i="2"/>
  <c r="AH244" i="2"/>
  <c r="AK243" i="2"/>
  <c r="AJ243" i="2"/>
  <c r="AI243" i="2"/>
  <c r="AH243" i="2"/>
  <c r="AK242" i="2"/>
  <c r="AJ242" i="2"/>
  <c r="AI242" i="2"/>
  <c r="AH242" i="2"/>
  <c r="AK241" i="2"/>
  <c r="AJ241" i="2"/>
  <c r="AI241" i="2"/>
  <c r="AH241" i="2"/>
  <c r="AK240" i="2"/>
  <c r="AJ240" i="2"/>
  <c r="AI240" i="2"/>
  <c r="AH240" i="2"/>
  <c r="AK239" i="2"/>
  <c r="AJ239" i="2"/>
  <c r="AI239" i="2"/>
  <c r="AH239" i="2"/>
  <c r="AK238" i="2"/>
  <c r="AJ238" i="2"/>
  <c r="AI238" i="2"/>
  <c r="AH238" i="2"/>
  <c r="AK237" i="2"/>
  <c r="AJ237" i="2"/>
  <c r="AI237" i="2"/>
  <c r="AH237" i="2"/>
  <c r="AK236" i="2"/>
  <c r="AJ236" i="2"/>
  <c r="AI236" i="2"/>
  <c r="AH236" i="2"/>
  <c r="AK235" i="2"/>
  <c r="AJ235" i="2"/>
  <c r="AI235" i="2"/>
  <c r="AH235" i="2"/>
  <c r="AK234" i="2"/>
  <c r="AJ234" i="2"/>
  <c r="AI234" i="2"/>
  <c r="AH234" i="2"/>
  <c r="AK233" i="2"/>
  <c r="AJ233" i="2"/>
  <c r="AI233" i="2"/>
  <c r="AH233" i="2"/>
  <c r="AK232" i="2"/>
  <c r="AJ232" i="2"/>
  <c r="AI232" i="2"/>
  <c r="AH232" i="2"/>
  <c r="AK231" i="2"/>
  <c r="AJ231" i="2"/>
  <c r="AI231" i="2"/>
  <c r="AH231" i="2"/>
  <c r="AK230" i="2"/>
  <c r="AJ230" i="2"/>
  <c r="AI230" i="2"/>
  <c r="AH230" i="2"/>
  <c r="AK229" i="2"/>
  <c r="AJ229" i="2"/>
  <c r="AI229" i="2"/>
  <c r="AH229" i="2"/>
  <c r="AK228" i="2"/>
  <c r="AJ228" i="2"/>
  <c r="AI228" i="2"/>
  <c r="AH228" i="2"/>
  <c r="AK227" i="2"/>
  <c r="AJ227" i="2"/>
  <c r="AI227" i="2"/>
  <c r="AH227" i="2"/>
  <c r="AK226" i="2"/>
  <c r="AJ226" i="2"/>
  <c r="AI226" i="2"/>
  <c r="AH226" i="2"/>
  <c r="AK225" i="2"/>
  <c r="AJ225" i="2"/>
  <c r="AI225" i="2"/>
  <c r="AH225" i="2"/>
  <c r="AK224" i="2"/>
  <c r="AJ224" i="2"/>
  <c r="AI224" i="2"/>
  <c r="AH224" i="2"/>
  <c r="AK223" i="2"/>
  <c r="AJ223" i="2"/>
  <c r="AI223" i="2"/>
  <c r="AH223" i="2"/>
  <c r="AK222" i="2"/>
  <c r="AJ222" i="2"/>
  <c r="AI222" i="2"/>
  <c r="AH222" i="2"/>
  <c r="AK221" i="2"/>
  <c r="AJ221" i="2"/>
  <c r="AI221" i="2"/>
  <c r="AH221" i="2"/>
  <c r="AK220" i="2"/>
  <c r="AJ220" i="2"/>
  <c r="AI220" i="2"/>
  <c r="AH220" i="2"/>
  <c r="AK219" i="2"/>
  <c r="AJ219" i="2"/>
  <c r="AI219" i="2"/>
  <c r="AH219" i="2"/>
  <c r="AK218" i="2"/>
  <c r="AJ218" i="2"/>
  <c r="AI218" i="2"/>
  <c r="AH218" i="2"/>
  <c r="AK217" i="2"/>
  <c r="AJ217" i="2"/>
  <c r="AI217" i="2"/>
  <c r="AH217" i="2"/>
  <c r="AK216" i="2"/>
  <c r="AJ216" i="2"/>
  <c r="AI216" i="2"/>
  <c r="AH216" i="2"/>
  <c r="AK215" i="2"/>
  <c r="AJ215" i="2"/>
  <c r="AI215" i="2"/>
  <c r="AH215" i="2"/>
  <c r="AK214" i="2"/>
  <c r="AJ214" i="2"/>
  <c r="AI214" i="2"/>
  <c r="AH214" i="2"/>
  <c r="AK213" i="2"/>
  <c r="AJ213" i="2"/>
  <c r="AI213" i="2"/>
  <c r="AH213" i="2"/>
  <c r="AK212" i="2"/>
  <c r="AJ212" i="2"/>
  <c r="AI212" i="2"/>
  <c r="AH212" i="2"/>
  <c r="AK211" i="2"/>
  <c r="AJ211" i="2"/>
  <c r="AI211" i="2"/>
  <c r="AH211" i="2"/>
  <c r="AK210" i="2"/>
  <c r="AJ210" i="2"/>
  <c r="AI210" i="2"/>
  <c r="AH210" i="2"/>
  <c r="AK209" i="2"/>
  <c r="AJ209" i="2"/>
  <c r="AI209" i="2"/>
  <c r="AH209" i="2"/>
  <c r="AK208" i="2"/>
  <c r="AJ208" i="2"/>
  <c r="AI208" i="2"/>
  <c r="AH208" i="2"/>
  <c r="AK207" i="2"/>
  <c r="AJ207" i="2"/>
  <c r="AI207" i="2"/>
  <c r="AH207" i="2"/>
  <c r="AK206" i="2"/>
  <c r="AJ206" i="2"/>
  <c r="AI206" i="2"/>
  <c r="AH206" i="2"/>
  <c r="AK205" i="2"/>
  <c r="AJ205" i="2"/>
  <c r="AI205" i="2"/>
  <c r="AH205" i="2"/>
  <c r="AK204" i="2"/>
  <c r="AJ204" i="2"/>
  <c r="AI204" i="2"/>
  <c r="AH204" i="2"/>
  <c r="AK203" i="2"/>
  <c r="AJ203" i="2"/>
  <c r="AI203" i="2"/>
  <c r="AH203" i="2"/>
  <c r="AK202" i="2"/>
  <c r="AJ202" i="2"/>
  <c r="AI202" i="2"/>
  <c r="AH202" i="2"/>
  <c r="AK201" i="2"/>
  <c r="AJ201" i="2"/>
  <c r="AI201" i="2"/>
  <c r="AH201" i="2"/>
  <c r="AK200" i="2"/>
  <c r="AJ200" i="2"/>
  <c r="AI200" i="2"/>
  <c r="AH200" i="2"/>
  <c r="AK199" i="2"/>
  <c r="AJ199" i="2"/>
  <c r="AI199" i="2"/>
  <c r="AH199" i="2"/>
  <c r="AK198" i="2"/>
  <c r="AJ198" i="2"/>
  <c r="AI198" i="2"/>
  <c r="AH198" i="2"/>
  <c r="AK197" i="2"/>
  <c r="AJ197" i="2"/>
  <c r="AI197" i="2"/>
  <c r="AH197" i="2"/>
  <c r="AK196" i="2"/>
  <c r="AJ196" i="2"/>
  <c r="AI196" i="2"/>
  <c r="AH196" i="2"/>
  <c r="AK195" i="2"/>
  <c r="AJ195" i="2"/>
  <c r="AI195" i="2"/>
  <c r="AH195" i="2"/>
  <c r="AK194" i="2"/>
  <c r="AJ194" i="2"/>
  <c r="AI194" i="2"/>
  <c r="AH194" i="2"/>
  <c r="AK193" i="2"/>
  <c r="AJ193" i="2"/>
  <c r="AI193" i="2"/>
  <c r="AH193" i="2"/>
  <c r="AK192" i="2"/>
  <c r="AJ192" i="2"/>
  <c r="AI192" i="2"/>
  <c r="AH192" i="2"/>
  <c r="AK191" i="2"/>
  <c r="AJ191" i="2"/>
  <c r="AI191" i="2"/>
  <c r="AH191" i="2"/>
  <c r="AK190" i="2"/>
  <c r="AJ190" i="2"/>
  <c r="AI190" i="2"/>
  <c r="AH190" i="2"/>
  <c r="AK189" i="2"/>
  <c r="AJ189" i="2"/>
  <c r="AI189" i="2"/>
  <c r="AH189" i="2"/>
  <c r="AK188" i="2"/>
  <c r="AJ188" i="2"/>
  <c r="AI188" i="2"/>
  <c r="AH188" i="2"/>
  <c r="AK187" i="2"/>
  <c r="AJ187" i="2"/>
  <c r="AI187" i="2"/>
  <c r="AH187" i="2"/>
  <c r="AK186" i="2"/>
  <c r="AJ186" i="2"/>
  <c r="AI186" i="2"/>
  <c r="AH186" i="2"/>
  <c r="AK185" i="2"/>
  <c r="AJ185" i="2"/>
  <c r="AI185" i="2"/>
  <c r="AH185" i="2"/>
  <c r="AK184" i="2"/>
  <c r="AJ184" i="2"/>
  <c r="AI184" i="2"/>
  <c r="AH184" i="2"/>
  <c r="AK183" i="2"/>
  <c r="AJ183" i="2"/>
  <c r="AI183" i="2"/>
  <c r="AH183" i="2"/>
  <c r="AK182" i="2"/>
  <c r="AJ182" i="2"/>
  <c r="AI182" i="2"/>
  <c r="AH182" i="2"/>
  <c r="AK181" i="2"/>
  <c r="AJ181" i="2"/>
  <c r="AI181" i="2"/>
  <c r="AH181" i="2"/>
  <c r="AK180" i="2"/>
  <c r="AJ180" i="2"/>
  <c r="AI180" i="2"/>
  <c r="AH180" i="2"/>
  <c r="AK179" i="2"/>
  <c r="AJ179" i="2"/>
  <c r="AI179" i="2"/>
  <c r="AH179" i="2"/>
  <c r="AK178" i="2"/>
  <c r="AJ178" i="2"/>
  <c r="AI178" i="2"/>
  <c r="AH178" i="2"/>
  <c r="AK177" i="2"/>
  <c r="AJ177" i="2"/>
  <c r="AI177" i="2"/>
  <c r="AH177" i="2"/>
  <c r="AK176" i="2"/>
  <c r="AJ176" i="2"/>
  <c r="AI176" i="2"/>
  <c r="AH176" i="2"/>
  <c r="AK175" i="2"/>
  <c r="AJ175" i="2"/>
  <c r="AI175" i="2"/>
  <c r="AH175" i="2"/>
  <c r="AK174" i="2"/>
  <c r="AJ174" i="2"/>
  <c r="AI174" i="2"/>
  <c r="AH174" i="2"/>
  <c r="AK173" i="2"/>
  <c r="AJ173" i="2"/>
  <c r="AI173" i="2"/>
  <c r="AH173" i="2"/>
  <c r="AK172" i="2"/>
  <c r="AJ172" i="2"/>
  <c r="AI172" i="2"/>
  <c r="AH172" i="2"/>
  <c r="AK171" i="2"/>
  <c r="AJ171" i="2"/>
  <c r="AI171" i="2"/>
  <c r="AH171" i="2"/>
  <c r="AK170" i="2"/>
  <c r="AJ170" i="2"/>
  <c r="AI170" i="2"/>
  <c r="AH170" i="2"/>
  <c r="AK169" i="2"/>
  <c r="AJ169" i="2"/>
  <c r="AI169" i="2"/>
  <c r="AH169" i="2"/>
  <c r="AK168" i="2"/>
  <c r="AJ168" i="2"/>
  <c r="AI168" i="2"/>
  <c r="AH168" i="2"/>
  <c r="AK167" i="2"/>
  <c r="AJ167" i="2"/>
  <c r="AI167" i="2"/>
  <c r="AH167" i="2"/>
  <c r="AK166" i="2"/>
  <c r="AJ166" i="2"/>
  <c r="AI166" i="2"/>
  <c r="AH166" i="2"/>
  <c r="AK165" i="2"/>
  <c r="AJ165" i="2"/>
  <c r="AI165" i="2"/>
  <c r="AH165" i="2"/>
  <c r="AK164" i="2"/>
  <c r="AJ164" i="2"/>
  <c r="AI164" i="2"/>
  <c r="AH164" i="2"/>
  <c r="AK163" i="2"/>
  <c r="AJ163" i="2"/>
  <c r="AI163" i="2"/>
  <c r="AH163" i="2"/>
  <c r="AK162" i="2"/>
  <c r="AJ162" i="2"/>
  <c r="AI162" i="2"/>
  <c r="AH162" i="2"/>
  <c r="AK161" i="2"/>
  <c r="AJ161" i="2"/>
  <c r="AI161" i="2"/>
  <c r="AH161" i="2"/>
  <c r="AK160" i="2"/>
  <c r="AJ160" i="2"/>
  <c r="AI160" i="2"/>
  <c r="AH160" i="2"/>
  <c r="AK159" i="2"/>
  <c r="AJ159" i="2"/>
  <c r="AI159" i="2"/>
  <c r="AH159" i="2"/>
  <c r="AK158" i="2"/>
  <c r="AJ158" i="2"/>
  <c r="AI158" i="2"/>
  <c r="AH158" i="2"/>
  <c r="AK157" i="2"/>
  <c r="AJ157" i="2"/>
  <c r="AI157" i="2"/>
  <c r="AH157" i="2"/>
  <c r="AK156" i="2"/>
  <c r="AJ156" i="2"/>
  <c r="AI156" i="2"/>
  <c r="AH156" i="2"/>
  <c r="AK155" i="2"/>
  <c r="AJ155" i="2"/>
  <c r="AI155" i="2"/>
  <c r="AH155" i="2"/>
  <c r="AK154" i="2"/>
  <c r="AJ154" i="2"/>
  <c r="AI154" i="2"/>
  <c r="AH154" i="2"/>
  <c r="AK153" i="2"/>
  <c r="AJ153" i="2"/>
  <c r="AI153" i="2"/>
  <c r="AH153" i="2"/>
  <c r="AK152" i="2"/>
  <c r="AJ152" i="2"/>
  <c r="AI152" i="2"/>
  <c r="AH152" i="2"/>
  <c r="AK151" i="2"/>
  <c r="AJ151" i="2"/>
  <c r="AI151" i="2"/>
  <c r="AH151" i="2"/>
  <c r="AK150" i="2"/>
  <c r="AJ150" i="2"/>
  <c r="AI150" i="2"/>
  <c r="AH150" i="2"/>
  <c r="AK149" i="2"/>
  <c r="AJ149" i="2"/>
  <c r="AI149" i="2"/>
  <c r="AH149" i="2"/>
  <c r="AK148" i="2"/>
  <c r="AJ148" i="2"/>
  <c r="AI148" i="2"/>
  <c r="AH148" i="2"/>
  <c r="AK147" i="2"/>
  <c r="AJ147" i="2"/>
  <c r="AI147" i="2"/>
  <c r="AH147" i="2"/>
  <c r="AK146" i="2"/>
  <c r="AJ146" i="2"/>
  <c r="AI146" i="2"/>
  <c r="AH146" i="2"/>
  <c r="AK145" i="2"/>
  <c r="AJ145" i="2"/>
  <c r="AI145" i="2"/>
  <c r="AH145" i="2"/>
  <c r="AK144" i="2"/>
  <c r="AJ144" i="2"/>
  <c r="AI144" i="2"/>
  <c r="AH144" i="2"/>
  <c r="AK143" i="2"/>
  <c r="AJ143" i="2"/>
  <c r="AI143" i="2"/>
  <c r="AH143" i="2"/>
  <c r="AK142" i="2"/>
  <c r="AJ142" i="2"/>
  <c r="AI142" i="2"/>
  <c r="AH142" i="2"/>
  <c r="AK141" i="2"/>
  <c r="AJ141" i="2"/>
  <c r="AI141" i="2"/>
  <c r="AH141" i="2"/>
  <c r="AK140" i="2"/>
  <c r="AJ140" i="2"/>
  <c r="AI140" i="2"/>
  <c r="AH140" i="2"/>
  <c r="AK139" i="2"/>
  <c r="AJ139" i="2"/>
  <c r="AI139" i="2"/>
  <c r="AH139" i="2"/>
  <c r="AK138" i="2"/>
  <c r="AJ138" i="2"/>
  <c r="AI138" i="2"/>
  <c r="AH138" i="2"/>
  <c r="AK137" i="2"/>
  <c r="AJ137" i="2"/>
  <c r="AI137" i="2"/>
  <c r="AH137" i="2"/>
  <c r="AK136" i="2"/>
  <c r="AJ136" i="2"/>
  <c r="AI136" i="2"/>
  <c r="AH136" i="2"/>
  <c r="AK135" i="2"/>
  <c r="AJ135" i="2"/>
  <c r="AI135" i="2"/>
  <c r="AH135" i="2"/>
  <c r="AK134" i="2"/>
  <c r="AJ134" i="2"/>
  <c r="AI134" i="2"/>
  <c r="AH134" i="2"/>
  <c r="AK133" i="2"/>
  <c r="AJ133" i="2"/>
  <c r="AI133" i="2"/>
  <c r="AH133" i="2"/>
  <c r="AK132" i="2"/>
  <c r="AJ132" i="2"/>
  <c r="AI132" i="2"/>
  <c r="AH132" i="2"/>
  <c r="AK131" i="2"/>
  <c r="AJ131" i="2"/>
  <c r="AI131" i="2"/>
  <c r="AH131" i="2"/>
  <c r="AK130" i="2"/>
  <c r="AJ130" i="2"/>
  <c r="AI130" i="2"/>
  <c r="AH130" i="2"/>
  <c r="AK129" i="2"/>
  <c r="AJ129" i="2"/>
  <c r="AI129" i="2"/>
  <c r="AH129" i="2"/>
  <c r="AK128" i="2"/>
  <c r="AJ128" i="2"/>
  <c r="AI128" i="2"/>
  <c r="AH128" i="2"/>
  <c r="AK127" i="2"/>
  <c r="AJ127" i="2"/>
  <c r="AI127" i="2"/>
  <c r="AH127" i="2"/>
  <c r="AK126" i="2"/>
  <c r="AJ126" i="2"/>
  <c r="AI126" i="2"/>
  <c r="AH126" i="2"/>
  <c r="AK125" i="2"/>
  <c r="AJ125" i="2"/>
  <c r="AI125" i="2"/>
  <c r="AH125" i="2"/>
  <c r="AK124" i="2"/>
  <c r="AJ124" i="2"/>
  <c r="AI124" i="2"/>
  <c r="AH124" i="2"/>
  <c r="AK123" i="2"/>
  <c r="AJ123" i="2"/>
  <c r="AI123" i="2"/>
  <c r="AH123" i="2"/>
  <c r="AK122" i="2"/>
  <c r="AJ122" i="2"/>
  <c r="AI122" i="2"/>
  <c r="AH122" i="2"/>
  <c r="AK121" i="2"/>
  <c r="AJ121" i="2"/>
  <c r="AI121" i="2"/>
  <c r="AH121" i="2"/>
  <c r="AK120" i="2"/>
  <c r="AJ120" i="2"/>
  <c r="AI120" i="2"/>
  <c r="AH120" i="2"/>
  <c r="AK119" i="2"/>
  <c r="AJ119" i="2"/>
  <c r="AI119" i="2"/>
  <c r="AH119" i="2"/>
  <c r="AK118" i="2"/>
  <c r="AJ118" i="2"/>
  <c r="AI118" i="2"/>
  <c r="AH118" i="2"/>
  <c r="AK117" i="2"/>
  <c r="AJ117" i="2"/>
  <c r="AI117" i="2"/>
  <c r="AH117" i="2"/>
  <c r="AK116" i="2"/>
  <c r="AJ116" i="2"/>
  <c r="AI116" i="2"/>
  <c r="AH116" i="2"/>
  <c r="AK115" i="2"/>
  <c r="AJ115" i="2"/>
  <c r="AI115" i="2"/>
  <c r="AH115" i="2"/>
  <c r="AK114" i="2"/>
  <c r="AJ114" i="2"/>
  <c r="AI114" i="2"/>
  <c r="AH114" i="2"/>
  <c r="AK113" i="2"/>
  <c r="AJ113" i="2"/>
  <c r="AI113" i="2"/>
  <c r="AH113" i="2"/>
  <c r="AK112" i="2"/>
  <c r="AJ112" i="2"/>
  <c r="AI112" i="2"/>
  <c r="AH112" i="2"/>
  <c r="AK111" i="2"/>
  <c r="AJ111" i="2"/>
  <c r="AI111" i="2"/>
  <c r="AH111" i="2"/>
  <c r="AK110" i="2"/>
  <c r="AJ110" i="2"/>
  <c r="AI110" i="2"/>
  <c r="AH110" i="2"/>
  <c r="AK109" i="2"/>
  <c r="AJ109" i="2"/>
  <c r="AI109" i="2"/>
  <c r="AH109" i="2"/>
  <c r="AK108" i="2"/>
  <c r="AJ108" i="2"/>
  <c r="AI108" i="2"/>
  <c r="AH108" i="2"/>
  <c r="AK107" i="2"/>
  <c r="AJ107" i="2"/>
  <c r="AI107" i="2"/>
  <c r="AH107" i="2"/>
  <c r="AK106" i="2"/>
  <c r="AJ106" i="2"/>
  <c r="AI106" i="2"/>
  <c r="AH106" i="2"/>
  <c r="AK105" i="2"/>
  <c r="AJ105" i="2"/>
  <c r="AI105" i="2"/>
  <c r="AH105" i="2"/>
  <c r="AK104" i="2"/>
  <c r="AJ104" i="2"/>
  <c r="AI104" i="2"/>
  <c r="AH104" i="2"/>
  <c r="AK103" i="2"/>
  <c r="AJ103" i="2"/>
  <c r="AI103" i="2"/>
  <c r="AH103" i="2"/>
  <c r="AK102" i="2"/>
  <c r="AJ102" i="2"/>
  <c r="AI102" i="2"/>
  <c r="AH102" i="2"/>
  <c r="AK101" i="2"/>
  <c r="AJ101" i="2"/>
  <c r="AI101" i="2"/>
  <c r="AH101" i="2"/>
  <c r="AK100" i="2"/>
  <c r="AJ100" i="2"/>
  <c r="AI100" i="2"/>
  <c r="AH100" i="2"/>
  <c r="AK99" i="2"/>
  <c r="AJ99" i="2"/>
  <c r="AI99" i="2"/>
  <c r="AH99" i="2"/>
  <c r="AK98" i="2"/>
  <c r="AJ98" i="2"/>
  <c r="AI98" i="2"/>
  <c r="AH98" i="2"/>
  <c r="AK97" i="2"/>
  <c r="AJ97" i="2"/>
  <c r="AI97" i="2"/>
  <c r="AH97" i="2"/>
  <c r="AK96" i="2"/>
  <c r="AJ96" i="2"/>
  <c r="AI96" i="2"/>
  <c r="AH96" i="2"/>
  <c r="AK95" i="2"/>
  <c r="AJ95" i="2"/>
  <c r="AI95" i="2"/>
  <c r="AH95" i="2"/>
  <c r="AK94" i="2"/>
  <c r="AJ94" i="2"/>
  <c r="AI94" i="2"/>
  <c r="AH94" i="2"/>
  <c r="AK93" i="2"/>
  <c r="AJ93" i="2"/>
  <c r="AI93" i="2"/>
  <c r="AH93" i="2"/>
  <c r="AK92" i="2"/>
  <c r="AJ92" i="2"/>
  <c r="AI92" i="2"/>
  <c r="AH92" i="2"/>
  <c r="AK91" i="2"/>
  <c r="AJ91" i="2"/>
  <c r="AI91" i="2"/>
  <c r="AH91" i="2"/>
  <c r="AK90" i="2"/>
  <c r="AJ90" i="2"/>
  <c r="AI90" i="2"/>
  <c r="AH90" i="2"/>
  <c r="AK89" i="2"/>
  <c r="AJ89" i="2"/>
  <c r="AI89" i="2"/>
  <c r="AH89" i="2"/>
  <c r="AK88" i="2"/>
  <c r="AJ88" i="2"/>
  <c r="AI88" i="2"/>
  <c r="AH88" i="2"/>
  <c r="AK87" i="2"/>
  <c r="AJ87" i="2"/>
  <c r="AI87" i="2"/>
  <c r="AH87" i="2"/>
  <c r="AK86" i="2"/>
  <c r="AJ86" i="2"/>
  <c r="AI86" i="2"/>
  <c r="AH86" i="2"/>
  <c r="AK85" i="2"/>
  <c r="AJ85" i="2"/>
  <c r="AI85" i="2"/>
  <c r="AH85" i="2"/>
  <c r="AK84" i="2"/>
  <c r="AJ84" i="2"/>
  <c r="AI84" i="2"/>
  <c r="AH84" i="2"/>
  <c r="AK83" i="2"/>
  <c r="AJ83" i="2"/>
  <c r="AI83" i="2"/>
  <c r="AH83" i="2"/>
  <c r="AK82" i="2"/>
  <c r="AJ82" i="2"/>
  <c r="AI82" i="2"/>
  <c r="AH82" i="2"/>
  <c r="AK81" i="2"/>
  <c r="AJ81" i="2"/>
  <c r="AI81" i="2"/>
  <c r="AH81" i="2"/>
  <c r="AK80" i="2"/>
  <c r="AJ80" i="2"/>
  <c r="AI80" i="2"/>
  <c r="AH80" i="2"/>
  <c r="AK79" i="2"/>
  <c r="AJ79" i="2"/>
  <c r="AI79" i="2"/>
  <c r="AH79" i="2"/>
  <c r="AK78" i="2"/>
  <c r="AJ78" i="2"/>
  <c r="AI78" i="2"/>
  <c r="AH78" i="2"/>
  <c r="AK77" i="2"/>
  <c r="AJ77" i="2"/>
  <c r="AI77" i="2"/>
  <c r="AH77" i="2"/>
  <c r="AK76" i="2"/>
  <c r="AJ76" i="2"/>
  <c r="AI76" i="2"/>
  <c r="AH76" i="2"/>
  <c r="AK75" i="2"/>
  <c r="AJ75" i="2"/>
  <c r="AI75" i="2"/>
  <c r="AH75" i="2"/>
  <c r="AK74" i="2"/>
  <c r="AJ74" i="2"/>
  <c r="AI74" i="2"/>
  <c r="AH74" i="2"/>
  <c r="AK73" i="2"/>
  <c r="AJ73" i="2"/>
  <c r="AI73" i="2"/>
  <c r="AH73" i="2"/>
  <c r="AK72" i="2"/>
  <c r="AJ72" i="2"/>
  <c r="AI72" i="2"/>
  <c r="AH72" i="2"/>
  <c r="AK71" i="2"/>
  <c r="AJ71" i="2"/>
  <c r="AI71" i="2"/>
  <c r="AH71" i="2"/>
  <c r="AK70" i="2"/>
  <c r="AJ70" i="2"/>
  <c r="AI70" i="2"/>
  <c r="AH70" i="2"/>
  <c r="AK69" i="2"/>
  <c r="AJ69" i="2"/>
  <c r="AI69" i="2"/>
  <c r="AH69" i="2"/>
  <c r="AK68" i="2"/>
  <c r="AJ68" i="2"/>
  <c r="AI68" i="2"/>
  <c r="AH68" i="2"/>
  <c r="AK67" i="2"/>
  <c r="AJ67" i="2"/>
  <c r="AI67" i="2"/>
  <c r="AH67" i="2"/>
  <c r="AK66" i="2"/>
  <c r="AJ66" i="2"/>
  <c r="AI66" i="2"/>
  <c r="AH66" i="2"/>
  <c r="AK65" i="2"/>
  <c r="AJ65" i="2"/>
  <c r="AI65" i="2"/>
  <c r="AH65" i="2"/>
  <c r="AK64" i="2"/>
  <c r="AJ64" i="2"/>
  <c r="AI64" i="2"/>
  <c r="AH64" i="2"/>
  <c r="AK63" i="2"/>
  <c r="AJ63" i="2"/>
  <c r="AI63" i="2"/>
  <c r="AH63" i="2"/>
  <c r="AK62" i="2"/>
  <c r="AJ62" i="2"/>
  <c r="AI62" i="2"/>
  <c r="AH62" i="2"/>
  <c r="AK61" i="2"/>
  <c r="AJ61" i="2"/>
  <c r="AI61" i="2"/>
  <c r="AH61" i="2"/>
  <c r="AK60" i="2"/>
  <c r="AJ60" i="2"/>
  <c r="AI60" i="2"/>
  <c r="AH60" i="2"/>
  <c r="AK59" i="2"/>
  <c r="AJ59" i="2"/>
  <c r="AI59" i="2"/>
  <c r="AH59" i="2"/>
  <c r="AK58" i="2"/>
  <c r="AJ58" i="2"/>
  <c r="AI58" i="2"/>
  <c r="AH58" i="2"/>
  <c r="AK57" i="2"/>
  <c r="AJ57" i="2"/>
  <c r="AI57" i="2"/>
  <c r="AH57" i="2"/>
  <c r="AK56" i="2"/>
  <c r="AJ56" i="2"/>
  <c r="AI56" i="2"/>
  <c r="AH56" i="2"/>
  <c r="AK55" i="2"/>
  <c r="AJ55" i="2"/>
  <c r="AI55" i="2"/>
  <c r="AH55" i="2"/>
  <c r="AK54" i="2"/>
  <c r="AJ54" i="2"/>
  <c r="AI54" i="2"/>
  <c r="AH54" i="2"/>
  <c r="AK53" i="2"/>
  <c r="AJ53" i="2"/>
  <c r="AI53" i="2"/>
  <c r="AH53" i="2"/>
  <c r="AK52" i="2"/>
  <c r="AJ52" i="2"/>
  <c r="AI52" i="2"/>
  <c r="AH52" i="2"/>
  <c r="AK51" i="2"/>
  <c r="AJ51" i="2"/>
  <c r="AI51" i="2"/>
  <c r="AH51" i="2"/>
  <c r="AK50" i="2"/>
  <c r="AJ50" i="2"/>
  <c r="AI50" i="2"/>
  <c r="AH50" i="2"/>
  <c r="AK49" i="2"/>
  <c r="AJ49" i="2"/>
  <c r="AI49" i="2"/>
  <c r="AH49" i="2"/>
  <c r="AK48" i="2"/>
  <c r="AJ48" i="2"/>
  <c r="AI48" i="2"/>
  <c r="AH48" i="2"/>
  <c r="AK47" i="2"/>
  <c r="AJ47" i="2"/>
  <c r="AI47" i="2"/>
  <c r="AH47" i="2"/>
  <c r="AK46" i="2"/>
  <c r="AJ46" i="2"/>
  <c r="AI46" i="2"/>
  <c r="AH46" i="2"/>
  <c r="AK45" i="2"/>
  <c r="AJ45" i="2"/>
  <c r="AI45" i="2"/>
  <c r="AH45" i="2"/>
  <c r="AK44" i="2"/>
  <c r="AJ44" i="2"/>
  <c r="AI44" i="2"/>
  <c r="AH44" i="2"/>
  <c r="AK43" i="2"/>
  <c r="AJ43" i="2"/>
  <c r="AI43" i="2"/>
  <c r="AH43" i="2"/>
  <c r="AK42" i="2"/>
  <c r="AJ42" i="2"/>
  <c r="AI42" i="2"/>
  <c r="AH42" i="2"/>
  <c r="AK41" i="2"/>
  <c r="AJ41" i="2"/>
  <c r="AI41" i="2"/>
  <c r="AH41" i="2"/>
  <c r="AK40" i="2"/>
  <c r="AJ40" i="2"/>
  <c r="AI40" i="2"/>
  <c r="AH40" i="2"/>
  <c r="AK39" i="2"/>
  <c r="AJ39" i="2"/>
  <c r="AI39" i="2"/>
  <c r="AH39" i="2"/>
  <c r="AK38" i="2"/>
  <c r="AJ38" i="2"/>
  <c r="AI38" i="2"/>
  <c r="AH38" i="2"/>
  <c r="AK37" i="2"/>
  <c r="AJ37" i="2"/>
  <c r="AI37" i="2"/>
  <c r="AH37" i="2"/>
  <c r="AK36" i="2"/>
  <c r="AJ36" i="2"/>
  <c r="AI36" i="2"/>
  <c r="AH36" i="2"/>
  <c r="AK35" i="2"/>
  <c r="AJ35" i="2"/>
  <c r="AI35" i="2"/>
  <c r="AH35" i="2"/>
  <c r="AK34" i="2"/>
  <c r="AJ34" i="2"/>
  <c r="AI34" i="2"/>
  <c r="AH34" i="2"/>
  <c r="AK33" i="2"/>
  <c r="AJ33" i="2"/>
  <c r="AI33" i="2"/>
  <c r="AH33" i="2"/>
  <c r="AK32" i="2"/>
  <c r="AJ32" i="2"/>
  <c r="AI32" i="2"/>
  <c r="AH32" i="2"/>
  <c r="AK31" i="2"/>
  <c r="AJ31" i="2"/>
  <c r="AI31" i="2"/>
  <c r="AH31" i="2"/>
  <c r="AK30" i="2"/>
  <c r="AJ30" i="2"/>
  <c r="AI30" i="2"/>
  <c r="AH30" i="2"/>
  <c r="AK29" i="2"/>
  <c r="AJ29" i="2"/>
  <c r="AI29" i="2"/>
  <c r="AH29" i="2"/>
  <c r="AK28" i="2"/>
  <c r="AJ28" i="2"/>
  <c r="AI28" i="2"/>
  <c r="AH28" i="2"/>
  <c r="AK27" i="2"/>
  <c r="AJ27" i="2"/>
  <c r="AI27" i="2"/>
  <c r="AH27" i="2"/>
  <c r="AK26" i="2"/>
  <c r="AJ26" i="2"/>
  <c r="AI26" i="2"/>
  <c r="AH26" i="2"/>
  <c r="AK25" i="2"/>
  <c r="AJ25" i="2"/>
  <c r="AI25" i="2"/>
  <c r="AH25" i="2"/>
  <c r="AK24" i="2"/>
  <c r="AJ24" i="2"/>
  <c r="AI24" i="2"/>
  <c r="AH24" i="2"/>
  <c r="AK23" i="2"/>
  <c r="AJ23" i="2"/>
  <c r="AI23" i="2"/>
  <c r="AH23" i="2"/>
  <c r="AK22" i="2"/>
  <c r="AJ22" i="2"/>
  <c r="AI22" i="2"/>
  <c r="AH22" i="2"/>
  <c r="AK21" i="2"/>
  <c r="AJ21" i="2"/>
  <c r="AI21" i="2"/>
  <c r="AH21" i="2"/>
  <c r="AK20" i="2"/>
  <c r="AJ20" i="2"/>
  <c r="AI20" i="2"/>
  <c r="AH20" i="2"/>
  <c r="AK19" i="2"/>
  <c r="AJ19" i="2"/>
  <c r="AI19" i="2"/>
  <c r="AH19" i="2"/>
  <c r="AK18" i="2"/>
  <c r="AJ18" i="2"/>
  <c r="AI18" i="2"/>
  <c r="AH18" i="2"/>
  <c r="AK17" i="2"/>
  <c r="AJ17" i="2"/>
  <c r="AI17" i="2"/>
  <c r="AH17" i="2"/>
  <c r="AK16" i="2"/>
  <c r="AJ16" i="2"/>
  <c r="AI16" i="2"/>
  <c r="AH16" i="2"/>
  <c r="AK15" i="2"/>
  <c r="AJ15" i="2"/>
  <c r="AI15" i="2"/>
  <c r="AH15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D27" i="2"/>
  <c r="Z27" i="2" s="1"/>
  <c r="G6" i="4" s="1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N37" i="2" a="1"/>
  <c r="N37" i="2" s="1"/>
  <c r="AF37" i="2" a="1"/>
  <c r="AF37" i="2" s="1"/>
  <c r="AG37" i="2"/>
  <c r="N38" i="2" a="1"/>
  <c r="N38" i="2" s="1"/>
  <c r="AF38" i="2" a="1"/>
  <c r="AF38" i="2" s="1"/>
  <c r="AG38" i="2"/>
  <c r="N39" i="2" a="1"/>
  <c r="N39" i="2" s="1"/>
  <c r="AF39" i="2" a="1"/>
  <c r="AF39" i="2" s="1"/>
  <c r="AG39" i="2"/>
  <c r="N40" i="2" a="1"/>
  <c r="N40" i="2" s="1"/>
  <c r="AF40" i="2" a="1"/>
  <c r="AF40" i="2" s="1"/>
  <c r="AG40" i="2"/>
  <c r="N41" i="2" a="1"/>
  <c r="N41" i="2" s="1"/>
  <c r="AF41" i="2" a="1"/>
  <c r="AF41" i="2" s="1"/>
  <c r="AG41" i="2"/>
  <c r="N42" i="2" a="1"/>
  <c r="N42" i="2" s="1"/>
  <c r="AF42" i="2" a="1"/>
  <c r="AF42" i="2" s="1"/>
  <c r="AG42" i="2"/>
  <c r="N43" i="2" a="1"/>
  <c r="N43" i="2" s="1"/>
  <c r="AF43" i="2" a="1"/>
  <c r="AF43" i="2" s="1"/>
  <c r="AG43" i="2"/>
  <c r="N44" i="2" a="1"/>
  <c r="N44" i="2" s="1"/>
  <c r="AF44" i="2" a="1"/>
  <c r="AF44" i="2" s="1"/>
  <c r="AG44" i="2"/>
  <c r="N45" i="2" a="1"/>
  <c r="N45" i="2" s="1"/>
  <c r="AF45" i="2" a="1"/>
  <c r="AF45" i="2" s="1"/>
  <c r="AG45" i="2"/>
  <c r="N46" i="2" a="1"/>
  <c r="N46" i="2" s="1"/>
  <c r="AF46" i="2" a="1"/>
  <c r="AF46" i="2" s="1"/>
  <c r="AG46" i="2"/>
  <c r="N47" i="2" a="1"/>
  <c r="N47" i="2" s="1"/>
  <c r="AF47" i="2" a="1"/>
  <c r="AF47" i="2" s="1"/>
  <c r="AG47" i="2"/>
  <c r="N48" i="2" a="1"/>
  <c r="N48" i="2" s="1"/>
  <c r="AE48" i="2" s="1"/>
  <c r="AF48" i="2" a="1"/>
  <c r="AF48" i="2" s="1"/>
  <c r="AG48" i="2"/>
  <c r="N49" i="2" a="1"/>
  <c r="N49" i="2" s="1"/>
  <c r="AF49" i="2" a="1"/>
  <c r="AF49" i="2"/>
  <c r="AG49" i="2"/>
  <c r="N50" i="2" a="1"/>
  <c r="N50" i="2" s="1"/>
  <c r="AF50" i="2" a="1"/>
  <c r="AF50" i="2" s="1"/>
  <c r="AG50" i="2"/>
  <c r="N51" i="2" a="1"/>
  <c r="N51" i="2"/>
  <c r="AF51" i="2" a="1"/>
  <c r="AF51" i="2" s="1"/>
  <c r="AG51" i="2"/>
  <c r="N52" i="2" a="1"/>
  <c r="N52" i="2" s="1"/>
  <c r="AF52" i="2" a="1"/>
  <c r="AF52" i="2" s="1"/>
  <c r="AG52" i="2"/>
  <c r="N53" i="2" a="1"/>
  <c r="N53" i="2" s="1"/>
  <c r="AF53" i="2" a="1"/>
  <c r="AF53" i="2" s="1"/>
  <c r="AG53" i="2"/>
  <c r="N54" i="2" a="1"/>
  <c r="N54" i="2" s="1"/>
  <c r="AF54" i="2" a="1"/>
  <c r="AF54" i="2" s="1"/>
  <c r="AG54" i="2"/>
  <c r="N55" i="2" a="1"/>
  <c r="N55" i="2" s="1"/>
  <c r="AF55" i="2" a="1"/>
  <c r="AF55" i="2" s="1"/>
  <c r="AG55" i="2"/>
  <c r="N56" i="2" a="1"/>
  <c r="N56" i="2" s="1"/>
  <c r="AF56" i="2" a="1"/>
  <c r="AF56" i="2" s="1"/>
  <c r="AG56" i="2"/>
  <c r="N57" i="2" a="1"/>
  <c r="N57" i="2" s="1"/>
  <c r="AF57" i="2" a="1"/>
  <c r="AF57" i="2" s="1"/>
  <c r="AG57" i="2"/>
  <c r="N58" i="2" a="1"/>
  <c r="N58" i="2" s="1"/>
  <c r="AF58" i="2" a="1"/>
  <c r="AF58" i="2" s="1"/>
  <c r="AG58" i="2"/>
  <c r="N59" i="2" a="1"/>
  <c r="N59" i="2" s="1"/>
  <c r="AF59" i="2" a="1"/>
  <c r="AF59" i="2" s="1"/>
  <c r="AG59" i="2"/>
  <c r="N60" i="2" a="1"/>
  <c r="N60" i="2" s="1"/>
  <c r="AF60" i="2" a="1"/>
  <c r="AF60" i="2" s="1"/>
  <c r="AG60" i="2"/>
  <c r="N61" i="2" a="1"/>
  <c r="N61" i="2" s="1"/>
  <c r="AF61" i="2" a="1"/>
  <c r="AF61" i="2" s="1"/>
  <c r="AG61" i="2"/>
  <c r="N62" i="2" a="1"/>
  <c r="N62" i="2" s="1"/>
  <c r="AE62" i="2" s="1"/>
  <c r="AF62" i="2" a="1"/>
  <c r="AF62" i="2" s="1"/>
  <c r="AG62" i="2"/>
  <c r="N63" i="2" a="1"/>
  <c r="N63" i="2" s="1"/>
  <c r="AF63" i="2" a="1"/>
  <c r="AF63" i="2" s="1"/>
  <c r="AG63" i="2"/>
  <c r="N64" i="2" a="1"/>
  <c r="N64" i="2" s="1"/>
  <c r="AF64" i="2" a="1"/>
  <c r="AF64" i="2" s="1"/>
  <c r="AG64" i="2"/>
  <c r="N65" i="2" a="1"/>
  <c r="N65" i="2" s="1"/>
  <c r="AF65" i="2" a="1"/>
  <c r="AF65" i="2" s="1"/>
  <c r="AG65" i="2"/>
  <c r="N66" i="2" a="1"/>
  <c r="N66" i="2" s="1"/>
  <c r="AF66" i="2" a="1"/>
  <c r="AF66" i="2" s="1"/>
  <c r="AG66" i="2"/>
  <c r="N67" i="2" a="1"/>
  <c r="N67" i="2" s="1"/>
  <c r="AF67" i="2" a="1"/>
  <c r="AF67" i="2" s="1"/>
  <c r="AG67" i="2"/>
  <c r="N68" i="2" a="1"/>
  <c r="N68" i="2" s="1"/>
  <c r="AF68" i="2" a="1"/>
  <c r="AF68" i="2" s="1"/>
  <c r="AG68" i="2"/>
  <c r="N69" i="2" a="1"/>
  <c r="N69" i="2" s="1"/>
  <c r="AF69" i="2" a="1"/>
  <c r="AF69" i="2" s="1"/>
  <c r="AG69" i="2"/>
  <c r="N70" i="2" a="1"/>
  <c r="N70" i="2" s="1"/>
  <c r="AF70" i="2" a="1"/>
  <c r="AF70" i="2" s="1"/>
  <c r="AG70" i="2"/>
  <c r="N71" i="2" a="1"/>
  <c r="N71" i="2" s="1"/>
  <c r="AF71" i="2" a="1"/>
  <c r="AF71" i="2" s="1"/>
  <c r="AG71" i="2"/>
  <c r="N72" i="2" a="1"/>
  <c r="N72" i="2" s="1"/>
  <c r="AF72" i="2" a="1"/>
  <c r="AF72" i="2" s="1"/>
  <c r="AG72" i="2"/>
  <c r="N73" i="2" a="1"/>
  <c r="N73" i="2" s="1"/>
  <c r="AF73" i="2" a="1"/>
  <c r="AF73" i="2" s="1"/>
  <c r="AG73" i="2"/>
  <c r="N74" i="2" a="1"/>
  <c r="N74" i="2" s="1"/>
  <c r="AF74" i="2" a="1"/>
  <c r="AF74" i="2" s="1"/>
  <c r="AG74" i="2"/>
  <c r="N75" i="2" a="1"/>
  <c r="N75" i="2" s="1"/>
  <c r="AF75" i="2" a="1"/>
  <c r="AF75" i="2" s="1"/>
  <c r="AG75" i="2"/>
  <c r="N76" i="2" a="1"/>
  <c r="N76" i="2" s="1"/>
  <c r="AF76" i="2" a="1"/>
  <c r="AF76" i="2" s="1"/>
  <c r="AG76" i="2"/>
  <c r="N77" i="2" a="1"/>
  <c r="N77" i="2" s="1"/>
  <c r="AF77" i="2" a="1"/>
  <c r="AF77" i="2" s="1"/>
  <c r="AG77" i="2"/>
  <c r="N78" i="2" a="1"/>
  <c r="N78" i="2" s="1"/>
  <c r="AF78" i="2" a="1"/>
  <c r="AF78" i="2" s="1"/>
  <c r="AG78" i="2"/>
  <c r="N79" i="2" a="1"/>
  <c r="N79" i="2" s="1"/>
  <c r="AF79" i="2" a="1"/>
  <c r="AF79" i="2" s="1"/>
  <c r="AG79" i="2"/>
  <c r="N80" i="2" a="1"/>
  <c r="N80" i="2" s="1"/>
  <c r="AF80" i="2" a="1"/>
  <c r="AF80" i="2" s="1"/>
  <c r="AG80" i="2"/>
  <c r="N81" i="2" a="1"/>
  <c r="N81" i="2" s="1"/>
  <c r="AF81" i="2" a="1"/>
  <c r="AF81" i="2"/>
  <c r="AG81" i="2"/>
  <c r="N82" i="2" a="1"/>
  <c r="N82" i="2" s="1"/>
  <c r="AF82" i="2" a="1"/>
  <c r="AF82" i="2" s="1"/>
  <c r="AG82" i="2"/>
  <c r="N83" i="2" a="1"/>
  <c r="N83" i="2" s="1"/>
  <c r="AF83" i="2" a="1"/>
  <c r="AF83" i="2" s="1"/>
  <c r="AG83" i="2"/>
  <c r="N84" i="2" a="1"/>
  <c r="N84" i="2" s="1"/>
  <c r="AF84" i="2" a="1"/>
  <c r="AF84" i="2" s="1"/>
  <c r="AG84" i="2"/>
  <c r="N85" i="2" a="1"/>
  <c r="N85" i="2" s="1"/>
  <c r="AF85" i="2" a="1"/>
  <c r="AF85" i="2" s="1"/>
  <c r="AG85" i="2"/>
  <c r="N86" i="2" a="1"/>
  <c r="N86" i="2" s="1"/>
  <c r="AF86" i="2" a="1"/>
  <c r="AF86" i="2" s="1"/>
  <c r="AG86" i="2"/>
  <c r="N87" i="2" a="1"/>
  <c r="N87" i="2" s="1"/>
  <c r="AD87" i="2" s="1"/>
  <c r="AF87" i="2" a="1"/>
  <c r="AF87" i="2" s="1"/>
  <c r="AG87" i="2"/>
  <c r="N88" i="2" a="1"/>
  <c r="N88" i="2" s="1"/>
  <c r="AF88" i="2" a="1"/>
  <c r="AF88" i="2" s="1"/>
  <c r="AG88" i="2"/>
  <c r="N89" i="2" a="1"/>
  <c r="N89" i="2" s="1"/>
  <c r="AF89" i="2" a="1"/>
  <c r="AF89" i="2" s="1"/>
  <c r="AG89" i="2"/>
  <c r="N90" i="2" a="1"/>
  <c r="N90" i="2" s="1"/>
  <c r="AF90" i="2" a="1"/>
  <c r="AF90" i="2" s="1"/>
  <c r="AG90" i="2"/>
  <c r="N91" i="2" a="1"/>
  <c r="N91" i="2" s="1"/>
  <c r="AF91" i="2" a="1"/>
  <c r="AF91" i="2" s="1"/>
  <c r="AG91" i="2"/>
  <c r="N92" i="2" a="1"/>
  <c r="N92" i="2" s="1"/>
  <c r="AF92" i="2" a="1"/>
  <c r="AF92" i="2" s="1"/>
  <c r="AG92" i="2"/>
  <c r="N93" i="2" a="1"/>
  <c r="N93" i="2" s="1"/>
  <c r="AF93" i="2" a="1"/>
  <c r="AF93" i="2" s="1"/>
  <c r="AG93" i="2"/>
  <c r="N94" i="2" a="1"/>
  <c r="N94" i="2" s="1"/>
  <c r="AF94" i="2" a="1"/>
  <c r="AF94" i="2" s="1"/>
  <c r="AG94" i="2"/>
  <c r="N95" i="2" a="1"/>
  <c r="N95" i="2" s="1"/>
  <c r="AF95" i="2" a="1"/>
  <c r="AF95" i="2" s="1"/>
  <c r="AG95" i="2"/>
  <c r="N96" i="2" a="1"/>
  <c r="N96" i="2" s="1"/>
  <c r="AF96" i="2" a="1"/>
  <c r="AF96" i="2" s="1"/>
  <c r="AG96" i="2"/>
  <c r="N97" i="2" a="1"/>
  <c r="N97" i="2" s="1"/>
  <c r="AF97" i="2" a="1"/>
  <c r="AF97" i="2" s="1"/>
  <c r="AG97" i="2"/>
  <c r="N98" i="2" a="1"/>
  <c r="N98" i="2" s="1"/>
  <c r="AF98" i="2" a="1"/>
  <c r="AF98" i="2" s="1"/>
  <c r="AG98" i="2"/>
  <c r="N99" i="2" a="1"/>
  <c r="N99" i="2" s="1"/>
  <c r="AF99" i="2" a="1"/>
  <c r="AF99" i="2" s="1"/>
  <c r="AG99" i="2"/>
  <c r="N100" i="2" a="1"/>
  <c r="N100" i="2" s="1"/>
  <c r="AF100" i="2" a="1"/>
  <c r="AF100" i="2" s="1"/>
  <c r="AG100" i="2"/>
  <c r="N101" i="2" a="1"/>
  <c r="N101" i="2" s="1"/>
  <c r="AF101" i="2" a="1"/>
  <c r="AF101" i="2" s="1"/>
  <c r="AG101" i="2"/>
  <c r="N102" i="2" a="1"/>
  <c r="N102" i="2" s="1"/>
  <c r="AF102" i="2" a="1"/>
  <c r="AF102" i="2" s="1"/>
  <c r="AG102" i="2"/>
  <c r="N103" i="2" a="1"/>
  <c r="N103" i="2" s="1"/>
  <c r="AF103" i="2" a="1"/>
  <c r="AF103" i="2" s="1"/>
  <c r="AG103" i="2"/>
  <c r="N104" i="2" a="1"/>
  <c r="N104" i="2" s="1"/>
  <c r="AF104" i="2" a="1"/>
  <c r="AF104" i="2" s="1"/>
  <c r="AG104" i="2"/>
  <c r="N105" i="2" a="1"/>
  <c r="N105" i="2" s="1"/>
  <c r="AF105" i="2" a="1"/>
  <c r="AF105" i="2" s="1"/>
  <c r="AG105" i="2"/>
  <c r="N106" i="2" a="1"/>
  <c r="N106" i="2" s="1"/>
  <c r="AF106" i="2" a="1"/>
  <c r="AF106" i="2" s="1"/>
  <c r="AG106" i="2"/>
  <c r="N107" i="2" a="1"/>
  <c r="N107" i="2" s="1"/>
  <c r="AF107" i="2" a="1"/>
  <c r="AF107" i="2" s="1"/>
  <c r="AG107" i="2"/>
  <c r="N108" i="2" a="1"/>
  <c r="N108" i="2" s="1"/>
  <c r="AE108" i="2" s="1"/>
  <c r="AF108" i="2" a="1"/>
  <c r="AF108" i="2" s="1"/>
  <c r="AG108" i="2"/>
  <c r="N109" i="2" a="1"/>
  <c r="N109" i="2" s="1"/>
  <c r="AF109" i="2" a="1"/>
  <c r="AF109" i="2" s="1"/>
  <c r="AG109" i="2"/>
  <c r="N110" i="2" a="1"/>
  <c r="N110" i="2" s="1"/>
  <c r="AF110" i="2" a="1"/>
  <c r="AF110" i="2" s="1"/>
  <c r="AG110" i="2"/>
  <c r="N111" i="2" a="1"/>
  <c r="N111" i="2"/>
  <c r="AF111" i="2" a="1"/>
  <c r="AF111" i="2" s="1"/>
  <c r="AG111" i="2"/>
  <c r="N112" i="2" a="1"/>
  <c r="N112" i="2" s="1"/>
  <c r="AF112" i="2" a="1"/>
  <c r="AF112" i="2" s="1"/>
  <c r="AG112" i="2"/>
  <c r="N113" i="2" a="1"/>
  <c r="N113" i="2" s="1"/>
  <c r="AF113" i="2" a="1"/>
  <c r="AF113" i="2" s="1"/>
  <c r="AG113" i="2"/>
  <c r="N114" i="2" a="1"/>
  <c r="N114" i="2" s="1"/>
  <c r="AF114" i="2" a="1"/>
  <c r="AF114" i="2" s="1"/>
  <c r="AG114" i="2"/>
  <c r="N115" i="2" a="1"/>
  <c r="N115" i="2" s="1"/>
  <c r="AE115" i="2" s="1"/>
  <c r="AF115" i="2" a="1"/>
  <c r="AF115" i="2" s="1"/>
  <c r="AG115" i="2"/>
  <c r="N116" i="2" a="1"/>
  <c r="N116" i="2" s="1"/>
  <c r="AF116" i="2" a="1"/>
  <c r="AF116" i="2" s="1"/>
  <c r="AG116" i="2"/>
  <c r="N117" i="2" a="1"/>
  <c r="N117" i="2" s="1"/>
  <c r="AF117" i="2" a="1"/>
  <c r="AF117" i="2" s="1"/>
  <c r="AG117" i="2"/>
  <c r="N118" i="2" a="1"/>
  <c r="N118" i="2" s="1"/>
  <c r="AF118" i="2" a="1"/>
  <c r="AF118" i="2" s="1"/>
  <c r="AG118" i="2"/>
  <c r="N119" i="2" a="1"/>
  <c r="N119" i="2" s="1"/>
  <c r="AF119" i="2" a="1"/>
  <c r="AF119" i="2" s="1"/>
  <c r="AG119" i="2"/>
  <c r="N120" i="2" a="1"/>
  <c r="N120" i="2"/>
  <c r="AF120" i="2" a="1"/>
  <c r="AF120" i="2" s="1"/>
  <c r="AG120" i="2"/>
  <c r="N121" i="2" a="1"/>
  <c r="N121" i="2" s="1"/>
  <c r="AE121" i="2" s="1"/>
  <c r="AF121" i="2" a="1"/>
  <c r="AF121" i="2" s="1"/>
  <c r="AG121" i="2"/>
  <c r="N122" i="2" a="1"/>
  <c r="N122" i="2" s="1"/>
  <c r="AF122" i="2" a="1"/>
  <c r="AF122" i="2" s="1"/>
  <c r="AG122" i="2"/>
  <c r="N123" i="2" a="1"/>
  <c r="N123" i="2" s="1"/>
  <c r="AD123" i="2" s="1"/>
  <c r="AF123" i="2" a="1"/>
  <c r="AF123" i="2" s="1"/>
  <c r="AG123" i="2"/>
  <c r="N124" i="2" a="1"/>
  <c r="N124" i="2" s="1"/>
  <c r="AF124" i="2" a="1"/>
  <c r="AF124" i="2" s="1"/>
  <c r="AG124" i="2"/>
  <c r="N125" i="2" a="1"/>
  <c r="N125" i="2" s="1"/>
  <c r="AF125" i="2" a="1"/>
  <c r="AF125" i="2" s="1"/>
  <c r="AG125" i="2"/>
  <c r="N126" i="2" a="1"/>
  <c r="N126" i="2" s="1"/>
  <c r="AF126" i="2" a="1"/>
  <c r="AF126" i="2" s="1"/>
  <c r="AG126" i="2"/>
  <c r="N127" i="2" a="1"/>
  <c r="N127" i="2" s="1"/>
  <c r="AE127" i="2" s="1"/>
  <c r="AF127" i="2" a="1"/>
  <c r="AF127" i="2" s="1"/>
  <c r="AG127" i="2"/>
  <c r="N128" i="2" a="1"/>
  <c r="N128" i="2" s="1"/>
  <c r="AF128" i="2" a="1"/>
  <c r="AF128" i="2" s="1"/>
  <c r="AG128" i="2"/>
  <c r="N129" i="2" a="1"/>
  <c r="N129" i="2" s="1"/>
  <c r="AF129" i="2" a="1"/>
  <c r="AF129" i="2" s="1"/>
  <c r="AG129" i="2"/>
  <c r="N130" i="2" a="1"/>
  <c r="N130" i="2" s="1"/>
  <c r="AF130" i="2" a="1"/>
  <c r="AF130" i="2" s="1"/>
  <c r="AG130" i="2"/>
  <c r="N131" i="2" a="1"/>
  <c r="N131" i="2" s="1"/>
  <c r="AF131" i="2" a="1"/>
  <c r="AF131" i="2" s="1"/>
  <c r="AG131" i="2"/>
  <c r="N132" i="2" a="1"/>
  <c r="N132" i="2" s="1"/>
  <c r="AF132" i="2" a="1"/>
  <c r="AF132" i="2" s="1"/>
  <c r="AG132" i="2"/>
  <c r="N133" i="2" a="1"/>
  <c r="N133" i="2" s="1"/>
  <c r="AF133" i="2" a="1"/>
  <c r="AF133" i="2" s="1"/>
  <c r="AG133" i="2"/>
  <c r="N134" i="2" a="1"/>
  <c r="N134" i="2" s="1"/>
  <c r="AF134" i="2" a="1"/>
  <c r="AF134" i="2" s="1"/>
  <c r="AG134" i="2"/>
  <c r="N135" i="2" a="1"/>
  <c r="N135" i="2" s="1"/>
  <c r="AF135" i="2" a="1"/>
  <c r="AF135" i="2" s="1"/>
  <c r="AG135" i="2"/>
  <c r="N136" i="2" a="1"/>
  <c r="N136" i="2" s="1"/>
  <c r="AF136" i="2" a="1"/>
  <c r="AF136" i="2" s="1"/>
  <c r="AG136" i="2"/>
  <c r="N137" i="2" a="1"/>
  <c r="N137" i="2" s="1"/>
  <c r="AF137" i="2" a="1"/>
  <c r="AF137" i="2" s="1"/>
  <c r="AG137" i="2"/>
  <c r="N138" i="2" a="1"/>
  <c r="N138" i="2" s="1"/>
  <c r="AF138" i="2" a="1"/>
  <c r="AF138" i="2" s="1"/>
  <c r="AG138" i="2"/>
  <c r="N139" i="2" a="1"/>
  <c r="N139" i="2" s="1"/>
  <c r="AF139" i="2" a="1"/>
  <c r="AF139" i="2" s="1"/>
  <c r="AG139" i="2"/>
  <c r="N140" i="2" a="1"/>
  <c r="N140" i="2" s="1"/>
  <c r="AF140" i="2" a="1"/>
  <c r="AF140" i="2" s="1"/>
  <c r="AG140" i="2"/>
  <c r="N141" i="2" a="1"/>
  <c r="N141" i="2" s="1"/>
  <c r="AF141" i="2" a="1"/>
  <c r="AF141" i="2" s="1"/>
  <c r="AG141" i="2"/>
  <c r="N142" i="2" a="1"/>
  <c r="N142" i="2" s="1"/>
  <c r="AF142" i="2" a="1"/>
  <c r="AF142" i="2" s="1"/>
  <c r="AG142" i="2"/>
  <c r="N143" i="2" a="1"/>
  <c r="N143" i="2" s="1"/>
  <c r="AF143" i="2" a="1"/>
  <c r="AF143" i="2" s="1"/>
  <c r="AG143" i="2"/>
  <c r="N144" i="2" a="1"/>
  <c r="N144" i="2" s="1"/>
  <c r="AF144" i="2" a="1"/>
  <c r="AF144" i="2" s="1"/>
  <c r="AG144" i="2"/>
  <c r="N145" i="2" a="1"/>
  <c r="N145" i="2" s="1"/>
  <c r="AF145" i="2" a="1"/>
  <c r="AF145" i="2" s="1"/>
  <c r="AG145" i="2"/>
  <c r="N146" i="2" a="1"/>
  <c r="N146" i="2" s="1"/>
  <c r="AF146" i="2" a="1"/>
  <c r="AF146" i="2" s="1"/>
  <c r="AG146" i="2"/>
  <c r="N147" i="2" a="1"/>
  <c r="N147" i="2" s="1"/>
  <c r="AF147" i="2" a="1"/>
  <c r="AF147" i="2" s="1"/>
  <c r="AG147" i="2"/>
  <c r="N148" i="2" a="1"/>
  <c r="N148" i="2" s="1"/>
  <c r="AF148" i="2" a="1"/>
  <c r="AF148" i="2" s="1"/>
  <c r="AG148" i="2"/>
  <c r="N149" i="2" a="1"/>
  <c r="N149" i="2" s="1"/>
  <c r="AF149" i="2" a="1"/>
  <c r="AF149" i="2" s="1"/>
  <c r="AG149" i="2"/>
  <c r="N150" i="2" a="1"/>
  <c r="N150" i="2" s="1"/>
  <c r="AF150" i="2" a="1"/>
  <c r="AF150" i="2" s="1"/>
  <c r="AG150" i="2"/>
  <c r="N151" i="2" a="1"/>
  <c r="N151" i="2" s="1"/>
  <c r="AF151" i="2" a="1"/>
  <c r="AF151" i="2" s="1"/>
  <c r="AG151" i="2"/>
  <c r="N152" i="2" a="1"/>
  <c r="N152" i="2" s="1"/>
  <c r="AF152" i="2" a="1"/>
  <c r="AF152" i="2" s="1"/>
  <c r="AG152" i="2"/>
  <c r="N153" i="2" a="1"/>
  <c r="N153" i="2" s="1"/>
  <c r="AF153" i="2" a="1"/>
  <c r="AF153" i="2" s="1"/>
  <c r="AG153" i="2"/>
  <c r="N154" i="2" a="1"/>
  <c r="N154" i="2" s="1"/>
  <c r="AF154" i="2" a="1"/>
  <c r="AF154" i="2" s="1"/>
  <c r="AG154" i="2"/>
  <c r="N155" i="2" a="1"/>
  <c r="N155" i="2" s="1"/>
  <c r="AF155" i="2" a="1"/>
  <c r="AF155" i="2" s="1"/>
  <c r="AG155" i="2"/>
  <c r="N156" i="2" a="1"/>
  <c r="N156" i="2" s="1"/>
  <c r="AF156" i="2" a="1"/>
  <c r="AF156" i="2" s="1"/>
  <c r="AG156" i="2"/>
  <c r="N157" i="2" a="1"/>
  <c r="N157" i="2" s="1"/>
  <c r="AF157" i="2" a="1"/>
  <c r="AF157" i="2" s="1"/>
  <c r="AG157" i="2"/>
  <c r="N158" i="2" a="1"/>
  <c r="N158" i="2" s="1"/>
  <c r="AF158" i="2" a="1"/>
  <c r="AF158" i="2" s="1"/>
  <c r="AG158" i="2"/>
  <c r="N159" i="2" a="1"/>
  <c r="N159" i="2" s="1"/>
  <c r="AF159" i="2" a="1"/>
  <c r="AF159" i="2" s="1"/>
  <c r="AG159" i="2"/>
  <c r="N160" i="2" a="1"/>
  <c r="N160" i="2" s="1"/>
  <c r="AF160" i="2" a="1"/>
  <c r="AF160" i="2" s="1"/>
  <c r="AG160" i="2"/>
  <c r="N161" i="2" a="1"/>
  <c r="N161" i="2" s="1"/>
  <c r="AF161" i="2" a="1"/>
  <c r="AF161" i="2" s="1"/>
  <c r="AG161" i="2"/>
  <c r="N162" i="2" a="1"/>
  <c r="N162" i="2" s="1"/>
  <c r="AD162" i="2" s="1"/>
  <c r="AF162" i="2" a="1"/>
  <c r="AF162" i="2" s="1"/>
  <c r="AG162" i="2"/>
  <c r="N163" i="2" a="1"/>
  <c r="N163" i="2" s="1"/>
  <c r="AF163" i="2" a="1"/>
  <c r="AF163" i="2" s="1"/>
  <c r="AG163" i="2"/>
  <c r="N164" i="2" a="1"/>
  <c r="N164" i="2" s="1"/>
  <c r="AF164" i="2" a="1"/>
  <c r="AF164" i="2" s="1"/>
  <c r="AG164" i="2"/>
  <c r="N165" i="2" a="1"/>
  <c r="N165" i="2" s="1"/>
  <c r="AF165" i="2" a="1"/>
  <c r="AF165" i="2" s="1"/>
  <c r="AG165" i="2"/>
  <c r="N166" i="2" a="1"/>
  <c r="N166" i="2" s="1"/>
  <c r="AF166" i="2" a="1"/>
  <c r="AF166" i="2" s="1"/>
  <c r="AG166" i="2"/>
  <c r="N167" i="2" a="1"/>
  <c r="N167" i="2" s="1"/>
  <c r="AF167" i="2" a="1"/>
  <c r="AF167" i="2" s="1"/>
  <c r="AG167" i="2"/>
  <c r="N168" i="2" a="1"/>
  <c r="N168" i="2" s="1"/>
  <c r="AF168" i="2" a="1"/>
  <c r="AF168" i="2" s="1"/>
  <c r="AG168" i="2"/>
  <c r="N169" i="2" a="1"/>
  <c r="N169" i="2" s="1"/>
  <c r="AF169" i="2" a="1"/>
  <c r="AF169" i="2" s="1"/>
  <c r="AG169" i="2"/>
  <c r="N170" i="2" a="1"/>
  <c r="N170" i="2" s="1"/>
  <c r="AF170" i="2" a="1"/>
  <c r="AF170" i="2" s="1"/>
  <c r="AG170" i="2"/>
  <c r="N171" i="2" a="1"/>
  <c r="N171" i="2" s="1"/>
  <c r="AD171" i="2" s="1"/>
  <c r="AF171" i="2" a="1"/>
  <c r="AF171" i="2" s="1"/>
  <c r="AG171" i="2"/>
  <c r="N172" i="2" a="1"/>
  <c r="N172" i="2" s="1"/>
  <c r="AF172" i="2" a="1"/>
  <c r="AF172" i="2" s="1"/>
  <c r="AG172" i="2"/>
  <c r="N173" i="2" a="1"/>
  <c r="N173" i="2" s="1"/>
  <c r="AF173" i="2" a="1"/>
  <c r="AF173" i="2" s="1"/>
  <c r="AG173" i="2"/>
  <c r="N174" i="2" a="1"/>
  <c r="N174" i="2" s="1"/>
  <c r="AF174" i="2" a="1"/>
  <c r="AF174" i="2" s="1"/>
  <c r="AG174" i="2"/>
  <c r="N175" i="2" a="1"/>
  <c r="N175" i="2" s="1"/>
  <c r="AF175" i="2" a="1"/>
  <c r="AF175" i="2" s="1"/>
  <c r="AG175" i="2"/>
  <c r="N176" i="2" a="1"/>
  <c r="N176" i="2" s="1"/>
  <c r="AF176" i="2" a="1"/>
  <c r="AF176" i="2" s="1"/>
  <c r="AG176" i="2"/>
  <c r="N177" i="2" a="1"/>
  <c r="N177" i="2" s="1"/>
  <c r="AF177" i="2" a="1"/>
  <c r="AF177" i="2" s="1"/>
  <c r="AG177" i="2"/>
  <c r="N178" i="2" a="1"/>
  <c r="N178" i="2" s="1"/>
  <c r="AF178" i="2" a="1"/>
  <c r="AF178" i="2" s="1"/>
  <c r="AG178" i="2"/>
  <c r="N179" i="2" a="1"/>
  <c r="N179" i="2" s="1"/>
  <c r="AF179" i="2" a="1"/>
  <c r="AF179" i="2" s="1"/>
  <c r="AG179" i="2"/>
  <c r="N180" i="2" a="1"/>
  <c r="N180" i="2" s="1"/>
  <c r="AF180" i="2" a="1"/>
  <c r="AF180" i="2" s="1"/>
  <c r="AG180" i="2"/>
  <c r="N181" i="2" a="1"/>
  <c r="N181" i="2" s="1"/>
  <c r="AF181" i="2" a="1"/>
  <c r="AF181" i="2" s="1"/>
  <c r="AG181" i="2"/>
  <c r="N182" i="2" a="1"/>
  <c r="N182" i="2" s="1"/>
  <c r="AF182" i="2" a="1"/>
  <c r="AF182" i="2" s="1"/>
  <c r="AG182" i="2"/>
  <c r="N183" i="2" a="1"/>
  <c r="N183" i="2" s="1"/>
  <c r="AF183" i="2" a="1"/>
  <c r="AF183" i="2" s="1"/>
  <c r="AG183" i="2"/>
  <c r="N184" i="2" a="1"/>
  <c r="N184" i="2" s="1"/>
  <c r="AF184" i="2" a="1"/>
  <c r="AF184" i="2" s="1"/>
  <c r="AG184" i="2"/>
  <c r="N185" i="2" a="1"/>
  <c r="N185" i="2" s="1"/>
  <c r="AF185" i="2" a="1"/>
  <c r="AF185" i="2" s="1"/>
  <c r="AG185" i="2"/>
  <c r="N186" i="2" a="1"/>
  <c r="N186" i="2" s="1"/>
  <c r="AF186" i="2" a="1"/>
  <c r="AF186" i="2" s="1"/>
  <c r="AG186" i="2"/>
  <c r="N187" i="2" a="1"/>
  <c r="N187" i="2" s="1"/>
  <c r="AF187" i="2" a="1"/>
  <c r="AF187" i="2" s="1"/>
  <c r="AG187" i="2"/>
  <c r="N188" i="2" a="1"/>
  <c r="N188" i="2" s="1"/>
  <c r="AE188" i="2" s="1"/>
  <c r="AF188" i="2" a="1"/>
  <c r="AF188" i="2" s="1"/>
  <c r="AG188" i="2"/>
  <c r="N189" i="2" a="1"/>
  <c r="N189" i="2" s="1"/>
  <c r="AD189" i="2" s="1"/>
  <c r="AF189" i="2" a="1"/>
  <c r="AF189" i="2" s="1"/>
  <c r="AG189" i="2"/>
  <c r="N190" i="2" a="1"/>
  <c r="N190" i="2" s="1"/>
  <c r="AF190" i="2" a="1"/>
  <c r="AF190" i="2" s="1"/>
  <c r="AG190" i="2"/>
  <c r="N191" i="2" a="1"/>
  <c r="N191" i="2" s="1"/>
  <c r="AF191" i="2" a="1"/>
  <c r="AF191" i="2" s="1"/>
  <c r="AG191" i="2"/>
  <c r="N192" i="2" a="1"/>
  <c r="N192" i="2" s="1"/>
  <c r="AF192" i="2" a="1"/>
  <c r="AF192" i="2" s="1"/>
  <c r="AG192" i="2"/>
  <c r="N193" i="2" a="1"/>
  <c r="N193" i="2" s="1"/>
  <c r="AF193" i="2" a="1"/>
  <c r="AF193" i="2" s="1"/>
  <c r="AG193" i="2"/>
  <c r="N194" i="2" a="1"/>
  <c r="N194" i="2" s="1"/>
  <c r="AD194" i="2" s="1"/>
  <c r="AF194" i="2" a="1"/>
  <c r="AF194" i="2" s="1"/>
  <c r="AG194" i="2"/>
  <c r="N195" i="2" a="1"/>
  <c r="N195" i="2" s="1"/>
  <c r="AF195" i="2" a="1"/>
  <c r="AF195" i="2" s="1"/>
  <c r="AG195" i="2"/>
  <c r="N196" i="2" a="1"/>
  <c r="N196" i="2" s="1"/>
  <c r="AF196" i="2" a="1"/>
  <c r="AF196" i="2" s="1"/>
  <c r="AG196" i="2"/>
  <c r="N197" i="2" a="1"/>
  <c r="N197" i="2" s="1"/>
  <c r="AF197" i="2" a="1"/>
  <c r="AF197" i="2" s="1"/>
  <c r="AG197" i="2"/>
  <c r="N198" i="2" a="1"/>
  <c r="N198" i="2" s="1"/>
  <c r="AF198" i="2" a="1"/>
  <c r="AF198" i="2" s="1"/>
  <c r="AG198" i="2"/>
  <c r="N199" i="2" a="1"/>
  <c r="N199" i="2"/>
  <c r="AF199" i="2" a="1"/>
  <c r="AF199" i="2" s="1"/>
  <c r="AG199" i="2"/>
  <c r="N200" i="2" a="1"/>
  <c r="N200" i="2" s="1"/>
  <c r="AF200" i="2" a="1"/>
  <c r="AF200" i="2" s="1"/>
  <c r="AG200" i="2"/>
  <c r="N201" i="2" a="1"/>
  <c r="N201" i="2" s="1"/>
  <c r="AF201" i="2" a="1"/>
  <c r="AF201" i="2" s="1"/>
  <c r="AG201" i="2"/>
  <c r="N202" i="2" a="1"/>
  <c r="N202" i="2" s="1"/>
  <c r="AF202" i="2" a="1"/>
  <c r="AF202" i="2" s="1"/>
  <c r="AG202" i="2"/>
  <c r="N203" i="2" a="1"/>
  <c r="N203" i="2" s="1"/>
  <c r="AF203" i="2" a="1"/>
  <c r="AF203" i="2" s="1"/>
  <c r="AG203" i="2"/>
  <c r="N204" i="2" a="1"/>
  <c r="N204" i="2" s="1"/>
  <c r="AD204" i="2" s="1"/>
  <c r="AF204" i="2" a="1"/>
  <c r="AF204" i="2" s="1"/>
  <c r="AG204" i="2"/>
  <c r="N205" i="2" a="1"/>
  <c r="N205" i="2" s="1"/>
  <c r="AF205" i="2" a="1"/>
  <c r="AF205" i="2" s="1"/>
  <c r="AG205" i="2"/>
  <c r="N206" i="2" a="1"/>
  <c r="N206" i="2" s="1"/>
  <c r="AF206" i="2" a="1"/>
  <c r="AF206" i="2" s="1"/>
  <c r="AG206" i="2"/>
  <c r="N207" i="2" a="1"/>
  <c r="N207" i="2" s="1"/>
  <c r="AF207" i="2" a="1"/>
  <c r="AF207" i="2" s="1"/>
  <c r="AG207" i="2"/>
  <c r="N208" i="2" a="1"/>
  <c r="N208" i="2" s="1"/>
  <c r="AF208" i="2" a="1"/>
  <c r="AF208" i="2" s="1"/>
  <c r="AG208" i="2"/>
  <c r="N209" i="2" a="1"/>
  <c r="N209" i="2" s="1"/>
  <c r="AF209" i="2" a="1"/>
  <c r="AF209" i="2" s="1"/>
  <c r="AG209" i="2"/>
  <c r="N210" i="2" a="1"/>
  <c r="N210" i="2" s="1"/>
  <c r="AF210" i="2" a="1"/>
  <c r="AF210" i="2" s="1"/>
  <c r="AG210" i="2"/>
  <c r="N211" i="2" a="1"/>
  <c r="N211" i="2" s="1"/>
  <c r="AF211" i="2" a="1"/>
  <c r="AF211" i="2" s="1"/>
  <c r="AG211" i="2"/>
  <c r="N212" i="2" a="1"/>
  <c r="N212" i="2" s="1"/>
  <c r="AF212" i="2" a="1"/>
  <c r="AF212" i="2" s="1"/>
  <c r="AG212" i="2"/>
  <c r="N213" i="2" a="1"/>
  <c r="N213" i="2" s="1"/>
  <c r="AF213" i="2" a="1"/>
  <c r="AF213" i="2" s="1"/>
  <c r="AG213" i="2"/>
  <c r="N214" i="2" a="1"/>
  <c r="N214" i="2" s="1"/>
  <c r="AF214" i="2" a="1"/>
  <c r="AF214" i="2" s="1"/>
  <c r="AG214" i="2"/>
  <c r="N215" i="2" a="1"/>
  <c r="N215" i="2" s="1"/>
  <c r="AF215" i="2" a="1"/>
  <c r="AF215" i="2" s="1"/>
  <c r="AG215" i="2"/>
  <c r="N216" i="2" a="1"/>
  <c r="N216" i="2" s="1"/>
  <c r="AF216" i="2" a="1"/>
  <c r="AF216" i="2" s="1"/>
  <c r="AG216" i="2"/>
  <c r="N217" i="2" a="1"/>
  <c r="N217" i="2" s="1"/>
  <c r="AF217" i="2" a="1"/>
  <c r="AF217" i="2" s="1"/>
  <c r="AG217" i="2"/>
  <c r="N218" i="2" a="1"/>
  <c r="N218" i="2" s="1"/>
  <c r="AF218" i="2" a="1"/>
  <c r="AF218" i="2" s="1"/>
  <c r="AG218" i="2"/>
  <c r="N219" i="2" a="1"/>
  <c r="N219" i="2" s="1"/>
  <c r="AF219" i="2" a="1"/>
  <c r="AF219" i="2" s="1"/>
  <c r="AG219" i="2"/>
  <c r="N220" i="2" a="1"/>
  <c r="N220" i="2" s="1"/>
  <c r="AF220" i="2" a="1"/>
  <c r="AF220" i="2" s="1"/>
  <c r="AG220" i="2"/>
  <c r="N221" i="2" a="1"/>
  <c r="N221" i="2" s="1"/>
  <c r="AF221" i="2" a="1"/>
  <c r="AF221" i="2" s="1"/>
  <c r="AG221" i="2"/>
  <c r="N222" i="2" a="1"/>
  <c r="N222" i="2" s="1"/>
  <c r="AF222" i="2" a="1"/>
  <c r="AF222" i="2" s="1"/>
  <c r="AG222" i="2"/>
  <c r="N223" i="2" a="1"/>
  <c r="N223" i="2" s="1"/>
  <c r="AF223" i="2" a="1"/>
  <c r="AF223" i="2" s="1"/>
  <c r="AG223" i="2"/>
  <c r="N224" i="2" a="1"/>
  <c r="N224" i="2" s="1"/>
  <c r="AE224" i="2" s="1"/>
  <c r="AF224" i="2" a="1"/>
  <c r="AF224" i="2" s="1"/>
  <c r="AG224" i="2"/>
  <c r="N225" i="2" a="1"/>
  <c r="N225" i="2" s="1"/>
  <c r="AF225" i="2" a="1"/>
  <c r="AF225" i="2" s="1"/>
  <c r="AG225" i="2"/>
  <c r="N226" i="2" a="1"/>
  <c r="N226" i="2" s="1"/>
  <c r="AF226" i="2" a="1"/>
  <c r="AF226" i="2" s="1"/>
  <c r="AG226" i="2"/>
  <c r="N227" i="2" a="1"/>
  <c r="N227" i="2" s="1"/>
  <c r="AF227" i="2" a="1"/>
  <c r="AF227" i="2" s="1"/>
  <c r="AG227" i="2"/>
  <c r="N228" i="2" a="1"/>
  <c r="N228" i="2" s="1"/>
  <c r="AF228" i="2" a="1"/>
  <c r="AF228" i="2" s="1"/>
  <c r="AG228" i="2"/>
  <c r="N229" i="2" a="1"/>
  <c r="N229" i="2" s="1"/>
  <c r="AF229" i="2" a="1"/>
  <c r="AF229" i="2" s="1"/>
  <c r="AG229" i="2"/>
  <c r="N230" i="2" a="1"/>
  <c r="N230" i="2" s="1"/>
  <c r="AF230" i="2" a="1"/>
  <c r="AF230" i="2" s="1"/>
  <c r="AG230" i="2"/>
  <c r="N231" i="2" a="1"/>
  <c r="N231" i="2" s="1"/>
  <c r="AD231" i="2" s="1"/>
  <c r="AF231" i="2" a="1"/>
  <c r="AF231" i="2" s="1"/>
  <c r="AG231" i="2"/>
  <c r="N232" i="2" a="1"/>
  <c r="N232" i="2" s="1"/>
  <c r="AF232" i="2" a="1"/>
  <c r="AF232" i="2" s="1"/>
  <c r="AG232" i="2"/>
  <c r="N233" i="2" a="1"/>
  <c r="N233" i="2" s="1"/>
  <c r="AF233" i="2" a="1"/>
  <c r="AF233" i="2" s="1"/>
  <c r="AG233" i="2"/>
  <c r="N234" i="2" a="1"/>
  <c r="N234" i="2" s="1"/>
  <c r="AF234" i="2" a="1"/>
  <c r="AF234" i="2" s="1"/>
  <c r="AG234" i="2"/>
  <c r="N235" i="2" a="1"/>
  <c r="N235" i="2" s="1"/>
  <c r="AF235" i="2" a="1"/>
  <c r="AF235" i="2" s="1"/>
  <c r="AG235" i="2"/>
  <c r="N236" i="2" a="1"/>
  <c r="N236" i="2" s="1"/>
  <c r="AF236" i="2" a="1"/>
  <c r="AF236" i="2" s="1"/>
  <c r="AG236" i="2"/>
  <c r="N237" i="2" a="1"/>
  <c r="N237" i="2" s="1"/>
  <c r="AF237" i="2" a="1"/>
  <c r="AF237" i="2" s="1"/>
  <c r="AG237" i="2"/>
  <c r="N238" i="2" a="1"/>
  <c r="N238" i="2" s="1"/>
  <c r="AF238" i="2" a="1"/>
  <c r="AF238" i="2" s="1"/>
  <c r="AG238" i="2"/>
  <c r="N239" i="2" a="1"/>
  <c r="N239" i="2" s="1"/>
  <c r="AF239" i="2" a="1"/>
  <c r="AF239" i="2" s="1"/>
  <c r="AG239" i="2"/>
  <c r="N240" i="2" a="1"/>
  <c r="N240" i="2" s="1"/>
  <c r="AF240" i="2" a="1"/>
  <c r="AF240" i="2" s="1"/>
  <c r="AG240" i="2"/>
  <c r="N241" i="2" a="1"/>
  <c r="N241" i="2" s="1"/>
  <c r="AE241" i="2" s="1"/>
  <c r="AF241" i="2" a="1"/>
  <c r="AF241" i="2" s="1"/>
  <c r="AG241" i="2"/>
  <c r="N242" i="2" a="1"/>
  <c r="N242" i="2" s="1"/>
  <c r="AF242" i="2" a="1"/>
  <c r="AF242" i="2" s="1"/>
  <c r="AG242" i="2"/>
  <c r="N243" i="2" a="1"/>
  <c r="N243" i="2" s="1"/>
  <c r="AD243" i="2" s="1"/>
  <c r="AF243" i="2" a="1"/>
  <c r="AF243" i="2" s="1"/>
  <c r="AG243" i="2"/>
  <c r="N244" i="2" a="1"/>
  <c r="N244" i="2" s="1"/>
  <c r="AF244" i="2" a="1"/>
  <c r="AF244" i="2" s="1"/>
  <c r="AG244" i="2"/>
  <c r="N245" i="2" a="1"/>
  <c r="N245" i="2" s="1"/>
  <c r="AF245" i="2" a="1"/>
  <c r="AF245" i="2" s="1"/>
  <c r="AG245" i="2"/>
  <c r="N246" i="2" a="1"/>
  <c r="N246" i="2" s="1"/>
  <c r="AF246" i="2" a="1"/>
  <c r="AF246" i="2" s="1"/>
  <c r="AG246" i="2"/>
  <c r="N247" i="2" a="1"/>
  <c r="N247" i="2" s="1"/>
  <c r="AF247" i="2" a="1"/>
  <c r="AF247" i="2" s="1"/>
  <c r="AG247" i="2"/>
  <c r="N248" i="2" a="1"/>
  <c r="N248" i="2" s="1"/>
  <c r="AF248" i="2" a="1"/>
  <c r="AF248" i="2" s="1"/>
  <c r="AG248" i="2"/>
  <c r="N249" i="2" a="1"/>
  <c r="N249" i="2" s="1"/>
  <c r="AF249" i="2" a="1"/>
  <c r="AF249" i="2" s="1"/>
  <c r="AG249" i="2"/>
  <c r="N250" i="2" a="1"/>
  <c r="N250" i="2" s="1"/>
  <c r="AF250" i="2" a="1"/>
  <c r="AF250" i="2" s="1"/>
  <c r="AG250" i="2"/>
  <c r="N251" i="2" a="1"/>
  <c r="N251" i="2" s="1"/>
  <c r="AF251" i="2" a="1"/>
  <c r="AF251" i="2" s="1"/>
  <c r="AG251" i="2"/>
  <c r="N252" i="2" a="1"/>
  <c r="N252" i="2" s="1"/>
  <c r="AF252" i="2" a="1"/>
  <c r="AF252" i="2" s="1"/>
  <c r="AG252" i="2"/>
  <c r="N253" i="2" a="1"/>
  <c r="N253" i="2" s="1"/>
  <c r="AF253" i="2" a="1"/>
  <c r="AF253" i="2" s="1"/>
  <c r="AG253" i="2"/>
  <c r="N254" i="2" a="1"/>
  <c r="N254" i="2" s="1"/>
  <c r="AF254" i="2" a="1"/>
  <c r="AF254" i="2" s="1"/>
  <c r="AG254" i="2"/>
  <c r="N255" i="2" a="1"/>
  <c r="N255" i="2" s="1"/>
  <c r="AF255" i="2" a="1"/>
  <c r="AF255" i="2" s="1"/>
  <c r="AG255" i="2"/>
  <c r="N256" i="2" a="1"/>
  <c r="N256" i="2" s="1"/>
  <c r="AF256" i="2" a="1"/>
  <c r="AF256" i="2" s="1"/>
  <c r="AG256" i="2"/>
  <c r="N257" i="2" a="1"/>
  <c r="N257" i="2" s="1"/>
  <c r="AF257" i="2" a="1"/>
  <c r="AF257" i="2" s="1"/>
  <c r="AG257" i="2"/>
  <c r="N258" i="2" a="1"/>
  <c r="N258" i="2" s="1"/>
  <c r="AF258" i="2" a="1"/>
  <c r="AF258" i="2" s="1"/>
  <c r="AG258" i="2"/>
  <c r="N259" i="2" a="1"/>
  <c r="N259" i="2" s="1"/>
  <c r="AF259" i="2" a="1"/>
  <c r="AF259" i="2" s="1"/>
  <c r="AG259" i="2"/>
  <c r="N260" i="2" a="1"/>
  <c r="N260" i="2" s="1"/>
  <c r="AF260" i="2" a="1"/>
  <c r="AF260" i="2" s="1"/>
  <c r="AG260" i="2"/>
  <c r="N261" i="2" a="1"/>
  <c r="N261" i="2" s="1"/>
  <c r="AF261" i="2" a="1"/>
  <c r="AF261" i="2" s="1"/>
  <c r="AG261" i="2"/>
  <c r="N262" i="2" a="1"/>
  <c r="N262" i="2" s="1"/>
  <c r="AF262" i="2" a="1"/>
  <c r="AF262" i="2" s="1"/>
  <c r="AG262" i="2"/>
  <c r="N263" i="2" a="1"/>
  <c r="N263" i="2" s="1"/>
  <c r="AF263" i="2" a="1"/>
  <c r="AF263" i="2" s="1"/>
  <c r="AG263" i="2"/>
  <c r="N264" i="2" a="1"/>
  <c r="N264" i="2" s="1"/>
  <c r="AF264" i="2" a="1"/>
  <c r="AF264" i="2" s="1"/>
  <c r="AG264" i="2"/>
  <c r="N265" i="2" a="1"/>
  <c r="N265" i="2" s="1"/>
  <c r="AF265" i="2" a="1"/>
  <c r="AF265" i="2" s="1"/>
  <c r="AG265" i="2"/>
  <c r="N266" i="2" a="1"/>
  <c r="N266" i="2" s="1"/>
  <c r="AE266" i="2" s="1"/>
  <c r="AF266" i="2" a="1"/>
  <c r="AF266" i="2" s="1"/>
  <c r="AG266" i="2"/>
  <c r="N267" i="2" a="1"/>
  <c r="N267" i="2" s="1"/>
  <c r="AF267" i="2" a="1"/>
  <c r="AF267" i="2" s="1"/>
  <c r="AG267" i="2"/>
  <c r="N268" i="2" a="1"/>
  <c r="N268" i="2" s="1"/>
  <c r="AF268" i="2" a="1"/>
  <c r="AF268" i="2" s="1"/>
  <c r="AG268" i="2"/>
  <c r="N269" i="2" a="1"/>
  <c r="N269" i="2" s="1"/>
  <c r="AF269" i="2" a="1"/>
  <c r="AF269" i="2" s="1"/>
  <c r="AG269" i="2"/>
  <c r="N270" i="2" a="1"/>
  <c r="N270" i="2" s="1"/>
  <c r="AF270" i="2" a="1"/>
  <c r="AF270" i="2" s="1"/>
  <c r="AG270" i="2"/>
  <c r="N271" i="2" a="1"/>
  <c r="N271" i="2" s="1"/>
  <c r="AF271" i="2" a="1"/>
  <c r="AF271" i="2" s="1"/>
  <c r="AG271" i="2"/>
  <c r="N272" i="2" a="1"/>
  <c r="N272" i="2" s="1"/>
  <c r="AF272" i="2" a="1"/>
  <c r="AF272" i="2" s="1"/>
  <c r="AG272" i="2"/>
  <c r="N273" i="2" a="1"/>
  <c r="N273" i="2" s="1"/>
  <c r="AF273" i="2" a="1"/>
  <c r="AF273" i="2" s="1"/>
  <c r="AG273" i="2"/>
  <c r="N274" i="2" a="1"/>
  <c r="N274" i="2" s="1"/>
  <c r="AF274" i="2" a="1"/>
  <c r="AF274" i="2" s="1"/>
  <c r="AG274" i="2"/>
  <c r="N275" i="2" a="1"/>
  <c r="N275" i="2" s="1"/>
  <c r="AF275" i="2" a="1"/>
  <c r="AF275" i="2" s="1"/>
  <c r="AG275" i="2"/>
  <c r="N276" i="2" a="1"/>
  <c r="N276" i="2" s="1"/>
  <c r="AF276" i="2" a="1"/>
  <c r="AF276" i="2" s="1"/>
  <c r="AG276" i="2"/>
  <c r="N277" i="2" a="1"/>
  <c r="N277" i="2" s="1"/>
  <c r="AE277" i="2" s="1"/>
  <c r="AF277" i="2" a="1"/>
  <c r="AF277" i="2" s="1"/>
  <c r="AG277" i="2"/>
  <c r="N278" i="2" a="1"/>
  <c r="N278" i="2" s="1"/>
  <c r="AF278" i="2" a="1"/>
  <c r="AF278" i="2" s="1"/>
  <c r="AG278" i="2"/>
  <c r="N279" i="2" a="1"/>
  <c r="N279" i="2" s="1"/>
  <c r="AF279" i="2" a="1"/>
  <c r="AF279" i="2" s="1"/>
  <c r="AG279" i="2"/>
  <c r="N280" i="2" a="1"/>
  <c r="N280" i="2" s="1"/>
  <c r="AF280" i="2" a="1"/>
  <c r="AF280" i="2" s="1"/>
  <c r="AG280" i="2"/>
  <c r="N281" i="2" a="1"/>
  <c r="N281" i="2" s="1"/>
  <c r="AF281" i="2" a="1"/>
  <c r="AF281" i="2" s="1"/>
  <c r="AG281" i="2"/>
  <c r="N282" i="2" a="1"/>
  <c r="N282" i="2" s="1"/>
  <c r="AF282" i="2" a="1"/>
  <c r="AF282" i="2" s="1"/>
  <c r="AG282" i="2"/>
  <c r="N283" i="2" a="1"/>
  <c r="N283" i="2" s="1"/>
  <c r="AF283" i="2" a="1"/>
  <c r="AF283" i="2" s="1"/>
  <c r="AG283" i="2"/>
  <c r="N284" i="2" a="1"/>
  <c r="N284" i="2" s="1"/>
  <c r="AF284" i="2" a="1"/>
  <c r="AF284" i="2" s="1"/>
  <c r="AG284" i="2"/>
  <c r="N285" i="2" a="1"/>
  <c r="N285" i="2" s="1"/>
  <c r="AF285" i="2" a="1"/>
  <c r="AF285" i="2" s="1"/>
  <c r="AG285" i="2"/>
  <c r="N286" i="2" a="1"/>
  <c r="N286" i="2" s="1"/>
  <c r="AF286" i="2" a="1"/>
  <c r="AF286" i="2" s="1"/>
  <c r="AG286" i="2"/>
  <c r="N287" i="2" a="1"/>
  <c r="N287" i="2" s="1"/>
  <c r="AF287" i="2" a="1"/>
  <c r="AF287" i="2" s="1"/>
  <c r="AG287" i="2"/>
  <c r="N288" i="2" a="1"/>
  <c r="N288" i="2" s="1"/>
  <c r="AD288" i="2" s="1"/>
  <c r="AF288" i="2" a="1"/>
  <c r="AF288" i="2" s="1"/>
  <c r="AG288" i="2"/>
  <c r="N289" i="2" a="1"/>
  <c r="N289" i="2" s="1"/>
  <c r="AF289" i="2" a="1"/>
  <c r="AF289" i="2" s="1"/>
  <c r="AG289" i="2"/>
  <c r="N290" i="2" a="1"/>
  <c r="N290" i="2" s="1"/>
  <c r="AF290" i="2" a="1"/>
  <c r="AF290" i="2" s="1"/>
  <c r="AG290" i="2"/>
  <c r="N291" i="2" a="1"/>
  <c r="N291" i="2" s="1"/>
  <c r="AF291" i="2" a="1"/>
  <c r="AF291" i="2" s="1"/>
  <c r="AG291" i="2"/>
  <c r="N292" i="2" a="1"/>
  <c r="N292" i="2" s="1"/>
  <c r="AF292" i="2" a="1"/>
  <c r="AF292" i="2" s="1"/>
  <c r="AG292" i="2"/>
  <c r="N293" i="2" a="1"/>
  <c r="N293" i="2" s="1"/>
  <c r="AF293" i="2" a="1"/>
  <c r="AF293" i="2" s="1"/>
  <c r="AG293" i="2"/>
  <c r="N294" i="2" a="1"/>
  <c r="N294" i="2" s="1"/>
  <c r="AF294" i="2" a="1"/>
  <c r="AF294" i="2" s="1"/>
  <c r="AG294" i="2"/>
  <c r="N295" i="2" a="1"/>
  <c r="N295" i="2" s="1"/>
  <c r="AF295" i="2" a="1"/>
  <c r="AF295" i="2" s="1"/>
  <c r="AG295" i="2"/>
  <c r="N296" i="2" a="1"/>
  <c r="N296" i="2" s="1"/>
  <c r="AF296" i="2" a="1"/>
  <c r="AF296" i="2" s="1"/>
  <c r="AG296" i="2"/>
  <c r="N297" i="2" a="1"/>
  <c r="N297" i="2" s="1"/>
  <c r="AF297" i="2" a="1"/>
  <c r="AF297" i="2" s="1"/>
  <c r="AG297" i="2"/>
  <c r="N298" i="2" a="1"/>
  <c r="N298" i="2" s="1"/>
  <c r="AF298" i="2" a="1"/>
  <c r="AF298" i="2" s="1"/>
  <c r="AG298" i="2"/>
  <c r="N299" i="2" a="1"/>
  <c r="N299" i="2" s="1"/>
  <c r="AF299" i="2" a="1"/>
  <c r="AF299" i="2" s="1"/>
  <c r="AG299" i="2"/>
  <c r="N300" i="2" a="1"/>
  <c r="N300" i="2" s="1"/>
  <c r="AF300" i="2" a="1"/>
  <c r="AF300" i="2" s="1"/>
  <c r="AG300" i="2"/>
  <c r="N301" i="2" a="1"/>
  <c r="N301" i="2" s="1"/>
  <c r="AF301" i="2" a="1"/>
  <c r="AF301" i="2" s="1"/>
  <c r="AG301" i="2"/>
  <c r="N302" i="2" a="1"/>
  <c r="N302" i="2" s="1"/>
  <c r="AF302" i="2" a="1"/>
  <c r="AF302" i="2" s="1"/>
  <c r="AG302" i="2"/>
  <c r="N303" i="2" a="1"/>
  <c r="N303" i="2" s="1"/>
  <c r="AF303" i="2" a="1"/>
  <c r="AF303" i="2" s="1"/>
  <c r="AG303" i="2"/>
  <c r="N304" i="2" a="1"/>
  <c r="N304" i="2" s="1"/>
  <c r="AF304" i="2" a="1"/>
  <c r="AF304" i="2" s="1"/>
  <c r="AG304" i="2"/>
  <c r="N305" i="2" a="1"/>
  <c r="N305" i="2" s="1"/>
  <c r="AF305" i="2" a="1"/>
  <c r="AF305" i="2" s="1"/>
  <c r="AG305" i="2"/>
  <c r="N306" i="2" a="1"/>
  <c r="N306" i="2" s="1"/>
  <c r="AF306" i="2" a="1"/>
  <c r="AF306" i="2" s="1"/>
  <c r="AG306" i="2"/>
  <c r="N307" i="2" a="1"/>
  <c r="N307" i="2" s="1"/>
  <c r="AF307" i="2" a="1"/>
  <c r="AF307" i="2" s="1"/>
  <c r="AG307" i="2"/>
  <c r="N308" i="2" a="1"/>
  <c r="N308" i="2" s="1"/>
  <c r="AF308" i="2" a="1"/>
  <c r="AF308" i="2" s="1"/>
  <c r="AG308" i="2"/>
  <c r="N309" i="2" a="1"/>
  <c r="N309" i="2" s="1"/>
  <c r="AF309" i="2" a="1"/>
  <c r="AF309" i="2" s="1"/>
  <c r="AG309" i="2"/>
  <c r="N310" i="2" a="1"/>
  <c r="N310" i="2" s="1"/>
  <c r="AF310" i="2" a="1"/>
  <c r="AF310" i="2" s="1"/>
  <c r="AG310" i="2"/>
  <c r="N311" i="2" a="1"/>
  <c r="N311" i="2" s="1"/>
  <c r="AF311" i="2" a="1"/>
  <c r="AF311" i="2" s="1"/>
  <c r="AG311" i="2"/>
  <c r="N312" i="2" a="1"/>
  <c r="N312" i="2" s="1"/>
  <c r="AF312" i="2" a="1"/>
  <c r="AF312" i="2" s="1"/>
  <c r="AG312" i="2"/>
  <c r="N313" i="2" a="1"/>
  <c r="N313" i="2" s="1"/>
  <c r="AF313" i="2" a="1"/>
  <c r="AF313" i="2" s="1"/>
  <c r="AG313" i="2"/>
  <c r="N314" i="2" a="1"/>
  <c r="N314" i="2" s="1"/>
  <c r="AF314" i="2" a="1"/>
  <c r="AF314" i="2" s="1"/>
  <c r="AG314" i="2"/>
  <c r="N315" i="2" a="1"/>
  <c r="N315" i="2" s="1"/>
  <c r="AF315" i="2" a="1"/>
  <c r="AF315" i="2" s="1"/>
  <c r="AG315" i="2"/>
  <c r="N316" i="2" a="1"/>
  <c r="N316" i="2" s="1"/>
  <c r="AF316" i="2" a="1"/>
  <c r="AF316" i="2" s="1"/>
  <c r="AG316" i="2"/>
  <c r="N317" i="2" a="1"/>
  <c r="N317" i="2" s="1"/>
  <c r="AF317" i="2" a="1"/>
  <c r="AF317" i="2" s="1"/>
  <c r="AG317" i="2"/>
  <c r="N318" i="2" a="1"/>
  <c r="N318" i="2" s="1"/>
  <c r="AF318" i="2" a="1"/>
  <c r="AF318" i="2" s="1"/>
  <c r="AG318" i="2"/>
  <c r="N319" i="2" a="1"/>
  <c r="N319" i="2" s="1"/>
  <c r="AF319" i="2" a="1"/>
  <c r="AF319" i="2" s="1"/>
  <c r="AG319" i="2"/>
  <c r="N320" i="2" a="1"/>
  <c r="N320" i="2" s="1"/>
  <c r="AF320" i="2" a="1"/>
  <c r="AF320" i="2" s="1"/>
  <c r="AG320" i="2"/>
  <c r="N321" i="2" a="1"/>
  <c r="N321" i="2" s="1"/>
  <c r="AF321" i="2" a="1"/>
  <c r="AF321" i="2" s="1"/>
  <c r="AG321" i="2"/>
  <c r="N322" i="2" a="1"/>
  <c r="N322" i="2" s="1"/>
  <c r="AF322" i="2" a="1"/>
  <c r="AF322" i="2" s="1"/>
  <c r="AG322" i="2"/>
  <c r="N323" i="2" a="1"/>
  <c r="N323" i="2" s="1"/>
  <c r="AF323" i="2" a="1"/>
  <c r="AF323" i="2" s="1"/>
  <c r="AG323" i="2"/>
  <c r="N324" i="2" a="1"/>
  <c r="N324" i="2" s="1"/>
  <c r="AF324" i="2" a="1"/>
  <c r="AF324" i="2" s="1"/>
  <c r="AG324" i="2"/>
  <c r="N325" i="2" a="1"/>
  <c r="N325" i="2" s="1"/>
  <c r="AF325" i="2" a="1"/>
  <c r="AF325" i="2" s="1"/>
  <c r="AG325" i="2"/>
  <c r="N326" i="2" a="1"/>
  <c r="N326" i="2" s="1"/>
  <c r="AF326" i="2" a="1"/>
  <c r="AF326" i="2" s="1"/>
  <c r="AG326" i="2"/>
  <c r="N327" i="2" a="1"/>
  <c r="N327" i="2" s="1"/>
  <c r="AF327" i="2" a="1"/>
  <c r="AF327" i="2" s="1"/>
  <c r="AG327" i="2"/>
  <c r="N328" i="2" a="1"/>
  <c r="N328" i="2" s="1"/>
  <c r="AF328" i="2" a="1"/>
  <c r="AF328" i="2" s="1"/>
  <c r="AG328" i="2"/>
  <c r="N329" i="2" a="1"/>
  <c r="N329" i="2" s="1"/>
  <c r="AF329" i="2" a="1"/>
  <c r="AF329" i="2" s="1"/>
  <c r="AG329" i="2"/>
  <c r="N330" i="2" a="1"/>
  <c r="N330" i="2" s="1"/>
  <c r="AF330" i="2" a="1"/>
  <c r="AF330" i="2" s="1"/>
  <c r="AG330" i="2"/>
  <c r="N331" i="2" a="1"/>
  <c r="N331" i="2" s="1"/>
  <c r="AF331" i="2" a="1"/>
  <c r="AF331" i="2" s="1"/>
  <c r="AG331" i="2"/>
  <c r="N332" i="2" a="1"/>
  <c r="N332" i="2" s="1"/>
  <c r="AF332" i="2" a="1"/>
  <c r="AF332" i="2" s="1"/>
  <c r="AG332" i="2"/>
  <c r="N333" i="2" a="1"/>
  <c r="N333" i="2" s="1"/>
  <c r="AF333" i="2" a="1"/>
  <c r="AF333" i="2" s="1"/>
  <c r="AG333" i="2"/>
  <c r="N334" i="2" a="1"/>
  <c r="N334" i="2" s="1"/>
  <c r="AF334" i="2" a="1"/>
  <c r="AF334" i="2" s="1"/>
  <c r="AG334" i="2"/>
  <c r="N335" i="2" a="1"/>
  <c r="N335" i="2" s="1"/>
  <c r="AF335" i="2" a="1"/>
  <c r="AF335" i="2" s="1"/>
  <c r="AG335" i="2"/>
  <c r="N336" i="2" a="1"/>
  <c r="N336" i="2" s="1"/>
  <c r="AF336" i="2" a="1"/>
  <c r="AF336" i="2" s="1"/>
  <c r="AG336" i="2"/>
  <c r="N337" i="2" a="1"/>
  <c r="N337" i="2" s="1"/>
  <c r="AF337" i="2" a="1"/>
  <c r="AF337" i="2" s="1"/>
  <c r="AG337" i="2"/>
  <c r="N338" i="2" a="1"/>
  <c r="N338" i="2" s="1"/>
  <c r="AF338" i="2" a="1"/>
  <c r="AF338" i="2" s="1"/>
  <c r="AG338" i="2"/>
  <c r="N339" i="2" a="1"/>
  <c r="N339" i="2" s="1"/>
  <c r="AF339" i="2" a="1"/>
  <c r="AF339" i="2" s="1"/>
  <c r="AG339" i="2"/>
  <c r="N340" i="2" a="1"/>
  <c r="N340" i="2" s="1"/>
  <c r="AF340" i="2" a="1"/>
  <c r="AF340" i="2" s="1"/>
  <c r="AG340" i="2"/>
  <c r="N341" i="2" a="1"/>
  <c r="N341" i="2" s="1"/>
  <c r="AF341" i="2" a="1"/>
  <c r="AF341" i="2" s="1"/>
  <c r="AG341" i="2"/>
  <c r="N342" i="2" a="1"/>
  <c r="N342" i="2" s="1"/>
  <c r="AF342" i="2" a="1"/>
  <c r="AF342" i="2" s="1"/>
  <c r="AG342" i="2"/>
  <c r="N343" i="2" a="1"/>
  <c r="N343" i="2" s="1"/>
  <c r="AF343" i="2" a="1"/>
  <c r="AF343" i="2" s="1"/>
  <c r="AG343" i="2"/>
  <c r="N344" i="2" a="1"/>
  <c r="N344" i="2" s="1"/>
  <c r="AD344" i="2" s="1"/>
  <c r="AF344" i="2" a="1"/>
  <c r="AF344" i="2" s="1"/>
  <c r="AG344" i="2"/>
  <c r="N345" i="2" a="1"/>
  <c r="N345" i="2" s="1"/>
  <c r="AF345" i="2" a="1"/>
  <c r="AF345" i="2" s="1"/>
  <c r="AG345" i="2"/>
  <c r="N346" i="2" a="1"/>
  <c r="N346" i="2" s="1"/>
  <c r="AF346" i="2" a="1"/>
  <c r="AF346" i="2" s="1"/>
  <c r="AG346" i="2"/>
  <c r="N347" i="2" a="1"/>
  <c r="N347" i="2" s="1"/>
  <c r="AF347" i="2" a="1"/>
  <c r="AF347" i="2" s="1"/>
  <c r="AG347" i="2"/>
  <c r="N348" i="2" a="1"/>
  <c r="N348" i="2" s="1"/>
  <c r="AF348" i="2" a="1"/>
  <c r="AF348" i="2" s="1"/>
  <c r="AG348" i="2"/>
  <c r="N349" i="2" a="1"/>
  <c r="N349" i="2" s="1"/>
  <c r="AF349" i="2" a="1"/>
  <c r="AF349" i="2" s="1"/>
  <c r="AG349" i="2"/>
  <c r="N350" i="2" a="1"/>
  <c r="N350" i="2" s="1"/>
  <c r="AF350" i="2" a="1"/>
  <c r="AF350" i="2" s="1"/>
  <c r="AG350" i="2"/>
  <c r="N351" i="2" a="1"/>
  <c r="N351" i="2" s="1"/>
  <c r="AF351" i="2" a="1"/>
  <c r="AF351" i="2" s="1"/>
  <c r="AG351" i="2"/>
  <c r="N352" i="2" a="1"/>
  <c r="N352" i="2" s="1"/>
  <c r="AF352" i="2" a="1"/>
  <c r="AF352" i="2" s="1"/>
  <c r="AG352" i="2"/>
  <c r="N353" i="2" a="1"/>
  <c r="N353" i="2" s="1"/>
  <c r="AF353" i="2" a="1"/>
  <c r="AF353" i="2" s="1"/>
  <c r="AG353" i="2"/>
  <c r="N354" i="2" a="1"/>
  <c r="N354" i="2" s="1"/>
  <c r="AF354" i="2" a="1"/>
  <c r="AF354" i="2" s="1"/>
  <c r="AG354" i="2"/>
  <c r="N355" i="2" a="1"/>
  <c r="N355" i="2" s="1"/>
  <c r="AF355" i="2" a="1"/>
  <c r="AF355" i="2" s="1"/>
  <c r="AG355" i="2"/>
  <c r="N356" i="2" a="1"/>
  <c r="N356" i="2" s="1"/>
  <c r="AF356" i="2" a="1"/>
  <c r="AF356" i="2" s="1"/>
  <c r="AG356" i="2"/>
  <c r="N357" i="2" a="1"/>
  <c r="N357" i="2" s="1"/>
  <c r="AF357" i="2" a="1"/>
  <c r="AF357" i="2" s="1"/>
  <c r="AG357" i="2"/>
  <c r="N358" i="2" a="1"/>
  <c r="N358" i="2" s="1"/>
  <c r="AF358" i="2" a="1"/>
  <c r="AF358" i="2" s="1"/>
  <c r="AG358" i="2"/>
  <c r="N359" i="2" a="1"/>
  <c r="N359" i="2" s="1"/>
  <c r="AF359" i="2" a="1"/>
  <c r="AF359" i="2" s="1"/>
  <c r="AG359" i="2"/>
  <c r="N360" i="2" a="1"/>
  <c r="N360" i="2" s="1"/>
  <c r="AF360" i="2" a="1"/>
  <c r="AF360" i="2" s="1"/>
  <c r="AG360" i="2"/>
  <c r="N361" i="2" a="1"/>
  <c r="N361" i="2" s="1"/>
  <c r="AF361" i="2" a="1"/>
  <c r="AF361" i="2" s="1"/>
  <c r="AG361" i="2"/>
  <c r="N362" i="2" a="1"/>
  <c r="N362" i="2" s="1"/>
  <c r="AF362" i="2" a="1"/>
  <c r="AF362" i="2" s="1"/>
  <c r="AG362" i="2"/>
  <c r="N363" i="2" a="1"/>
  <c r="N363" i="2" s="1"/>
  <c r="AF363" i="2" a="1"/>
  <c r="AF363" i="2" s="1"/>
  <c r="AG363" i="2"/>
  <c r="N364" i="2" a="1"/>
  <c r="N364" i="2" s="1"/>
  <c r="AF364" i="2" a="1"/>
  <c r="AF364" i="2" s="1"/>
  <c r="AG364" i="2"/>
  <c r="N365" i="2" a="1"/>
  <c r="N365" i="2" s="1"/>
  <c r="AF365" i="2" a="1"/>
  <c r="AF365" i="2" s="1"/>
  <c r="AG365" i="2"/>
  <c r="N366" i="2" a="1"/>
  <c r="N366" i="2" s="1"/>
  <c r="AF366" i="2" a="1"/>
  <c r="AF366" i="2" s="1"/>
  <c r="AG366" i="2"/>
  <c r="N367" i="2" a="1"/>
  <c r="N367" i="2" s="1"/>
  <c r="AF367" i="2" a="1"/>
  <c r="AF367" i="2" s="1"/>
  <c r="AG367" i="2"/>
  <c r="N368" i="2" a="1"/>
  <c r="N368" i="2" s="1"/>
  <c r="AF368" i="2" a="1"/>
  <c r="AF368" i="2"/>
  <c r="AG368" i="2"/>
  <c r="N369" i="2" a="1"/>
  <c r="N369" i="2" s="1"/>
  <c r="AD369" i="2" s="1"/>
  <c r="AF369" i="2" a="1"/>
  <c r="AF369" i="2" s="1"/>
  <c r="AG369" i="2"/>
  <c r="N370" i="2" a="1"/>
  <c r="N370" i="2" s="1"/>
  <c r="AF370" i="2" a="1"/>
  <c r="AF370" i="2" s="1"/>
  <c r="AG370" i="2"/>
  <c r="N371" i="2" a="1"/>
  <c r="N371" i="2" s="1"/>
  <c r="AF371" i="2" a="1"/>
  <c r="AF371" i="2" s="1"/>
  <c r="AG371" i="2"/>
  <c r="N372" i="2" a="1"/>
  <c r="N372" i="2" s="1"/>
  <c r="AF372" i="2" a="1"/>
  <c r="AF372" i="2" s="1"/>
  <c r="AG372" i="2"/>
  <c r="N373" i="2" a="1"/>
  <c r="N373" i="2" s="1"/>
  <c r="AF373" i="2" a="1"/>
  <c r="AF373" i="2" s="1"/>
  <c r="AG373" i="2"/>
  <c r="N374" i="2" a="1"/>
  <c r="N374" i="2" s="1"/>
  <c r="AF374" i="2" a="1"/>
  <c r="AF374" i="2" s="1"/>
  <c r="AG374" i="2"/>
  <c r="N375" i="2" a="1"/>
  <c r="N375" i="2" s="1"/>
  <c r="AF375" i="2" a="1"/>
  <c r="AF375" i="2" s="1"/>
  <c r="AG375" i="2"/>
  <c r="N376" i="2" a="1"/>
  <c r="N376" i="2" s="1"/>
  <c r="AF376" i="2" a="1"/>
  <c r="AF376" i="2" s="1"/>
  <c r="AG376" i="2"/>
  <c r="N377" i="2" a="1"/>
  <c r="N377" i="2" s="1"/>
  <c r="AF377" i="2" a="1"/>
  <c r="AF377" i="2" s="1"/>
  <c r="AG377" i="2"/>
  <c r="N378" i="2" a="1"/>
  <c r="N378" i="2" s="1"/>
  <c r="AF378" i="2" a="1"/>
  <c r="AF378" i="2" s="1"/>
  <c r="AG378" i="2"/>
  <c r="N379" i="2" a="1"/>
  <c r="N379" i="2" s="1"/>
  <c r="AF379" i="2" a="1"/>
  <c r="AF379" i="2" s="1"/>
  <c r="AG379" i="2"/>
  <c r="N380" i="2" a="1"/>
  <c r="N380" i="2" s="1"/>
  <c r="AF380" i="2" a="1"/>
  <c r="AF380" i="2" s="1"/>
  <c r="AG380" i="2"/>
  <c r="N381" i="2" a="1"/>
  <c r="N381" i="2" s="1"/>
  <c r="AF381" i="2" a="1"/>
  <c r="AF381" i="2" s="1"/>
  <c r="AG381" i="2"/>
  <c r="N382" i="2" a="1"/>
  <c r="N382" i="2" s="1"/>
  <c r="AF382" i="2" a="1"/>
  <c r="AF382" i="2" s="1"/>
  <c r="AG382" i="2"/>
  <c r="N383" i="2" a="1"/>
  <c r="N383" i="2" s="1"/>
  <c r="AF383" i="2" a="1"/>
  <c r="AF383" i="2" s="1"/>
  <c r="AG383" i="2"/>
  <c r="N384" i="2" a="1"/>
  <c r="N384" i="2" s="1"/>
  <c r="AF384" i="2" a="1"/>
  <c r="AF384" i="2" s="1"/>
  <c r="AG384" i="2"/>
  <c r="N385" i="2" a="1"/>
  <c r="N385" i="2" s="1"/>
  <c r="AF385" i="2" a="1"/>
  <c r="AF385" i="2" s="1"/>
  <c r="AG385" i="2"/>
  <c r="N386" i="2" a="1"/>
  <c r="N386" i="2" s="1"/>
  <c r="AD386" i="2" s="1"/>
  <c r="AF386" i="2" a="1"/>
  <c r="AF386" i="2" s="1"/>
  <c r="AG386" i="2"/>
  <c r="N387" i="2" a="1"/>
  <c r="N387" i="2" s="1"/>
  <c r="AD387" i="2" s="1"/>
  <c r="AF387" i="2" a="1"/>
  <c r="AF387" i="2" s="1"/>
  <c r="AG387" i="2"/>
  <c r="N388" i="2" a="1"/>
  <c r="N388" i="2" s="1"/>
  <c r="AF388" i="2" a="1"/>
  <c r="AF388" i="2" s="1"/>
  <c r="AG388" i="2"/>
  <c r="N389" i="2" a="1"/>
  <c r="N389" i="2" s="1"/>
  <c r="AF389" i="2" a="1"/>
  <c r="AF389" i="2" s="1"/>
  <c r="AG389" i="2"/>
  <c r="N390" i="2" a="1"/>
  <c r="N390" i="2" s="1"/>
  <c r="AE390" i="2" s="1"/>
  <c r="AF390" i="2" a="1"/>
  <c r="AF390" i="2" s="1"/>
  <c r="AG390" i="2"/>
  <c r="N391" i="2" a="1"/>
  <c r="N391" i="2" s="1"/>
  <c r="AF391" i="2" a="1"/>
  <c r="AF391" i="2" s="1"/>
  <c r="AG391" i="2"/>
  <c r="N392" i="2" a="1"/>
  <c r="N392" i="2" s="1"/>
  <c r="AF392" i="2" a="1"/>
  <c r="AF392" i="2" s="1"/>
  <c r="AG392" i="2"/>
  <c r="N393" i="2" a="1"/>
  <c r="N393" i="2" s="1"/>
  <c r="AF393" i="2" a="1"/>
  <c r="AF393" i="2" s="1"/>
  <c r="AG393" i="2"/>
  <c r="N394" i="2" a="1"/>
  <c r="N394" i="2" s="1"/>
  <c r="AF394" i="2" a="1"/>
  <c r="AF394" i="2" s="1"/>
  <c r="AG394" i="2"/>
  <c r="N395" i="2" a="1"/>
  <c r="N395" i="2" s="1"/>
  <c r="AF395" i="2" a="1"/>
  <c r="AF395" i="2" s="1"/>
  <c r="AG395" i="2"/>
  <c r="N396" i="2" a="1"/>
  <c r="N396" i="2" s="1"/>
  <c r="AF396" i="2" a="1"/>
  <c r="AF396" i="2" s="1"/>
  <c r="AG396" i="2"/>
  <c r="N397" i="2" a="1"/>
  <c r="N397" i="2" s="1"/>
  <c r="AF397" i="2" a="1"/>
  <c r="AF397" i="2" s="1"/>
  <c r="AG397" i="2"/>
  <c r="N398" i="2" a="1"/>
  <c r="N398" i="2" s="1"/>
  <c r="AF398" i="2" a="1"/>
  <c r="AF398" i="2" s="1"/>
  <c r="AG398" i="2"/>
  <c r="N399" i="2" a="1"/>
  <c r="N399" i="2" s="1"/>
  <c r="AF399" i="2" a="1"/>
  <c r="AF399" i="2" s="1"/>
  <c r="AG399" i="2"/>
  <c r="N400" i="2" a="1"/>
  <c r="N400" i="2" s="1"/>
  <c r="AF400" i="2" a="1"/>
  <c r="AF400" i="2" s="1"/>
  <c r="AG400" i="2"/>
  <c r="N401" i="2" a="1"/>
  <c r="N401" i="2" s="1"/>
  <c r="AF401" i="2" a="1"/>
  <c r="AF401" i="2" s="1"/>
  <c r="AG401" i="2"/>
  <c r="N402" i="2" a="1"/>
  <c r="N402" i="2" s="1"/>
  <c r="AF402" i="2" a="1"/>
  <c r="AF402" i="2" s="1"/>
  <c r="AG402" i="2"/>
  <c r="N403" i="2" a="1"/>
  <c r="N403" i="2" s="1"/>
  <c r="AF403" i="2" a="1"/>
  <c r="AF403" i="2" s="1"/>
  <c r="AG403" i="2"/>
  <c r="N404" i="2" a="1"/>
  <c r="N404" i="2" s="1"/>
  <c r="AF404" i="2" a="1"/>
  <c r="AF404" i="2" s="1"/>
  <c r="AG404" i="2"/>
  <c r="N405" i="2" a="1"/>
  <c r="N405" i="2" s="1"/>
  <c r="AF405" i="2" a="1"/>
  <c r="AF405" i="2" s="1"/>
  <c r="AG405" i="2"/>
  <c r="N406" i="2" a="1"/>
  <c r="N406" i="2" s="1"/>
  <c r="AF406" i="2" a="1"/>
  <c r="AF406" i="2" s="1"/>
  <c r="AG406" i="2"/>
  <c r="N407" i="2" a="1"/>
  <c r="N407" i="2" s="1"/>
  <c r="AF407" i="2" a="1"/>
  <c r="AF407" i="2" s="1"/>
  <c r="AG407" i="2"/>
  <c r="N408" i="2" a="1"/>
  <c r="N408" i="2" s="1"/>
  <c r="AF408" i="2" a="1"/>
  <c r="AF408" i="2" s="1"/>
  <c r="AG408" i="2"/>
  <c r="N409" i="2" a="1"/>
  <c r="N409" i="2" s="1"/>
  <c r="AF409" i="2" a="1"/>
  <c r="AF409" i="2" s="1"/>
  <c r="AG409" i="2"/>
  <c r="N410" i="2" a="1"/>
  <c r="N410" i="2" s="1"/>
  <c r="AF410" i="2" a="1"/>
  <c r="AF410" i="2" s="1"/>
  <c r="AG410" i="2"/>
  <c r="N411" i="2" a="1"/>
  <c r="N411" i="2" s="1"/>
  <c r="AF411" i="2" a="1"/>
  <c r="AF411" i="2" s="1"/>
  <c r="AG411" i="2"/>
  <c r="N412" i="2" a="1"/>
  <c r="N412" i="2" s="1"/>
  <c r="AF412" i="2" a="1"/>
  <c r="AF412" i="2" s="1"/>
  <c r="AG412" i="2"/>
  <c r="N413" i="2" a="1"/>
  <c r="N413" i="2" s="1"/>
  <c r="AF413" i="2" a="1"/>
  <c r="AF413" i="2" s="1"/>
  <c r="AG413" i="2"/>
  <c r="N414" i="2" a="1"/>
  <c r="N414" i="2" s="1"/>
  <c r="AF414" i="2" a="1"/>
  <c r="AF414" i="2" s="1"/>
  <c r="AG414" i="2"/>
  <c r="N415" i="2" a="1"/>
  <c r="N415" i="2" s="1"/>
  <c r="AF415" i="2" a="1"/>
  <c r="AF415" i="2" s="1"/>
  <c r="AG415" i="2"/>
  <c r="N416" i="2" a="1"/>
  <c r="N416" i="2" s="1"/>
  <c r="AF416" i="2" a="1"/>
  <c r="AF416" i="2" s="1"/>
  <c r="AG416" i="2"/>
  <c r="N417" i="2" a="1"/>
  <c r="N417" i="2" s="1"/>
  <c r="AF417" i="2" a="1"/>
  <c r="AF417" i="2" s="1"/>
  <c r="AG417" i="2"/>
  <c r="N418" i="2" a="1"/>
  <c r="N418" i="2" s="1"/>
  <c r="AF418" i="2" a="1"/>
  <c r="AF418" i="2" s="1"/>
  <c r="AG418" i="2"/>
  <c r="N419" i="2" a="1"/>
  <c r="N419" i="2" s="1"/>
  <c r="AF419" i="2" a="1"/>
  <c r="AF419" i="2" s="1"/>
  <c r="AG419" i="2"/>
  <c r="N420" i="2" a="1"/>
  <c r="N420" i="2" s="1"/>
  <c r="AF420" i="2" a="1"/>
  <c r="AF420" i="2" s="1"/>
  <c r="AG420" i="2"/>
  <c r="N421" i="2" a="1"/>
  <c r="N421" i="2" s="1"/>
  <c r="AF421" i="2" a="1"/>
  <c r="AF421" i="2" s="1"/>
  <c r="AG421" i="2"/>
  <c r="N422" i="2" a="1"/>
  <c r="N422" i="2" s="1"/>
  <c r="AD422" i="2" s="1"/>
  <c r="AF422" i="2" a="1"/>
  <c r="AF422" i="2" s="1"/>
  <c r="AG422" i="2"/>
  <c r="N423" i="2" a="1"/>
  <c r="N423" i="2" s="1"/>
  <c r="AF423" i="2" a="1"/>
  <c r="AF423" i="2" s="1"/>
  <c r="AG423" i="2"/>
  <c r="N424" i="2" a="1"/>
  <c r="N424" i="2" s="1"/>
  <c r="AF424" i="2" a="1"/>
  <c r="AF424" i="2" s="1"/>
  <c r="AG424" i="2"/>
  <c r="N425" i="2" a="1"/>
  <c r="N425" i="2" s="1"/>
  <c r="AF425" i="2" a="1"/>
  <c r="AF425" i="2" s="1"/>
  <c r="AG425" i="2"/>
  <c r="N426" i="2" a="1"/>
  <c r="N426" i="2" s="1"/>
  <c r="AF426" i="2" a="1"/>
  <c r="AF426" i="2" s="1"/>
  <c r="AG426" i="2"/>
  <c r="N427" i="2" a="1"/>
  <c r="N427" i="2" s="1"/>
  <c r="AF427" i="2" a="1"/>
  <c r="AF427" i="2" s="1"/>
  <c r="AG427" i="2"/>
  <c r="N428" i="2" a="1"/>
  <c r="N428" i="2" s="1"/>
  <c r="AF428" i="2" a="1"/>
  <c r="AF428" i="2" s="1"/>
  <c r="AG428" i="2"/>
  <c r="N429" i="2" a="1"/>
  <c r="N429" i="2" s="1"/>
  <c r="AD429" i="2" s="1"/>
  <c r="AF429" i="2" a="1"/>
  <c r="AF429" i="2"/>
  <c r="AG429" i="2"/>
  <c r="N430" i="2" a="1"/>
  <c r="N430" i="2" s="1"/>
  <c r="AE430" i="2" s="1"/>
  <c r="AF430" i="2" a="1"/>
  <c r="AF430" i="2" s="1"/>
  <c r="AG430" i="2"/>
  <c r="N431" i="2" a="1"/>
  <c r="N431" i="2"/>
  <c r="AF431" i="2" a="1"/>
  <c r="AF431" i="2"/>
  <c r="AG431" i="2"/>
  <c r="N432" i="2" a="1"/>
  <c r="N432" i="2" s="1"/>
  <c r="AF432" i="2" a="1"/>
  <c r="AF432" i="2"/>
  <c r="AG432" i="2"/>
  <c r="N433" i="2" a="1"/>
  <c r="N433" i="2" s="1"/>
  <c r="AF433" i="2" a="1"/>
  <c r="AF433" i="2" s="1"/>
  <c r="AG433" i="2"/>
  <c r="N434" i="2" a="1"/>
  <c r="N434" i="2" s="1"/>
  <c r="AE434" i="2" s="1"/>
  <c r="AF434" i="2" a="1"/>
  <c r="AF434" i="2" s="1"/>
  <c r="AG434" i="2"/>
  <c r="N435" i="2" a="1"/>
  <c r="N435" i="2" s="1"/>
  <c r="AD435" i="2" s="1"/>
  <c r="AF435" i="2" a="1"/>
  <c r="AF435" i="2" s="1"/>
  <c r="AG435" i="2"/>
  <c r="N436" i="2" a="1"/>
  <c r="N436" i="2" s="1"/>
  <c r="AF436" i="2" a="1"/>
  <c r="AF436" i="2" s="1"/>
  <c r="AG436" i="2"/>
  <c r="N437" i="2" a="1"/>
  <c r="N437" i="2" s="1"/>
  <c r="AF437" i="2" a="1"/>
  <c r="AF437" i="2" s="1"/>
  <c r="AG437" i="2"/>
  <c r="N438" i="2" a="1"/>
  <c r="N438" i="2" s="1"/>
  <c r="AF438" i="2" a="1"/>
  <c r="AF438" i="2" s="1"/>
  <c r="AG438" i="2"/>
  <c r="N439" i="2" a="1"/>
  <c r="N439" i="2" s="1"/>
  <c r="AE439" i="2"/>
  <c r="AF439" i="2" a="1"/>
  <c r="AF439" i="2" s="1"/>
  <c r="AG439" i="2"/>
  <c r="N440" i="2" a="1"/>
  <c r="N440" i="2" s="1"/>
  <c r="AF440" i="2" a="1"/>
  <c r="AF440" i="2" s="1"/>
  <c r="AG440" i="2"/>
  <c r="N441" i="2" a="1"/>
  <c r="N441" i="2" s="1"/>
  <c r="AF441" i="2" a="1"/>
  <c r="AF441" i="2" s="1"/>
  <c r="AG441" i="2"/>
  <c r="N442" i="2" a="1"/>
  <c r="N442" i="2" s="1"/>
  <c r="AF442" i="2" a="1"/>
  <c r="AF442" i="2" s="1"/>
  <c r="AG442" i="2"/>
  <c r="N443" i="2" a="1"/>
  <c r="N443" i="2" s="1"/>
  <c r="AF443" i="2" a="1"/>
  <c r="AF443" i="2" s="1"/>
  <c r="AG443" i="2"/>
  <c r="N444" i="2" a="1"/>
  <c r="N444" i="2" s="1"/>
  <c r="AF444" i="2" a="1"/>
  <c r="AF444" i="2" s="1"/>
  <c r="AG444" i="2"/>
  <c r="N445" i="2" a="1"/>
  <c r="N445" i="2" s="1"/>
  <c r="AF445" i="2" a="1"/>
  <c r="AF445" i="2" s="1"/>
  <c r="AG445" i="2"/>
  <c r="N446" i="2" a="1"/>
  <c r="N446" i="2" s="1"/>
  <c r="AF446" i="2" a="1"/>
  <c r="AF446" i="2" s="1"/>
  <c r="AG446" i="2"/>
  <c r="N447" i="2" a="1"/>
  <c r="N447" i="2" s="1"/>
  <c r="AF447" i="2" a="1"/>
  <c r="AF447" i="2" s="1"/>
  <c r="AG447" i="2"/>
  <c r="N448" i="2" a="1"/>
  <c r="N448" i="2" s="1"/>
  <c r="AF448" i="2" a="1"/>
  <c r="AF448" i="2" s="1"/>
  <c r="AG448" i="2"/>
  <c r="N449" i="2" a="1"/>
  <c r="N449" i="2" s="1"/>
  <c r="AF449" i="2" a="1"/>
  <c r="AF449" i="2" s="1"/>
  <c r="AG449" i="2"/>
  <c r="N450" i="2" a="1"/>
  <c r="N450" i="2" s="1"/>
  <c r="AF450" i="2" a="1"/>
  <c r="AF450" i="2" s="1"/>
  <c r="AG450" i="2"/>
  <c r="N451" i="2" a="1"/>
  <c r="N451" i="2" s="1"/>
  <c r="AF451" i="2" a="1"/>
  <c r="AF451" i="2" s="1"/>
  <c r="AG451" i="2"/>
  <c r="N452" i="2" a="1"/>
  <c r="N452" i="2" s="1"/>
  <c r="AF452" i="2" a="1"/>
  <c r="AF452" i="2" s="1"/>
  <c r="AG452" i="2"/>
  <c r="N453" i="2" a="1"/>
  <c r="N453" i="2" s="1"/>
  <c r="AF453" i="2" a="1"/>
  <c r="AF453" i="2" s="1"/>
  <c r="AG453" i="2"/>
  <c r="N454" i="2" a="1"/>
  <c r="N454" i="2" s="1"/>
  <c r="AF454" i="2" a="1"/>
  <c r="AF454" i="2" s="1"/>
  <c r="AG454" i="2"/>
  <c r="N455" i="2" a="1"/>
  <c r="N455" i="2" s="1"/>
  <c r="AF455" i="2" a="1"/>
  <c r="AF455" i="2" s="1"/>
  <c r="AG455" i="2"/>
  <c r="N456" i="2" a="1"/>
  <c r="N456" i="2" s="1"/>
  <c r="AF456" i="2" a="1"/>
  <c r="AF456" i="2" s="1"/>
  <c r="AG456" i="2"/>
  <c r="N457" i="2" a="1"/>
  <c r="N457" i="2" s="1"/>
  <c r="AF457" i="2" a="1"/>
  <c r="AF457" i="2" s="1"/>
  <c r="AG457" i="2"/>
  <c r="N458" i="2" a="1"/>
  <c r="N458" i="2" s="1"/>
  <c r="AF458" i="2" a="1"/>
  <c r="AF458" i="2" s="1"/>
  <c r="AG458" i="2"/>
  <c r="N459" i="2" a="1"/>
  <c r="N459" i="2" s="1"/>
  <c r="AF459" i="2" a="1"/>
  <c r="AF459" i="2" s="1"/>
  <c r="AG459" i="2"/>
  <c r="N460" i="2" a="1"/>
  <c r="N460" i="2" s="1"/>
  <c r="AF460" i="2" a="1"/>
  <c r="AF460" i="2"/>
  <c r="AG460" i="2"/>
  <c r="N461" i="2" a="1"/>
  <c r="N461" i="2" s="1"/>
  <c r="AF461" i="2" a="1"/>
  <c r="AF461" i="2" s="1"/>
  <c r="AG461" i="2"/>
  <c r="N462" i="2" a="1"/>
  <c r="N462" i="2" s="1"/>
  <c r="AF462" i="2" a="1"/>
  <c r="AF462" i="2" s="1"/>
  <c r="AG462" i="2"/>
  <c r="N463" i="2" a="1"/>
  <c r="N463" i="2" s="1"/>
  <c r="AF463" i="2" a="1"/>
  <c r="AF463" i="2" s="1"/>
  <c r="AG463" i="2"/>
  <c r="N464" i="2" a="1"/>
  <c r="N464" i="2" s="1"/>
  <c r="AE464" i="2" s="1"/>
  <c r="AF464" i="2" a="1"/>
  <c r="AF464" i="2" s="1"/>
  <c r="AG464" i="2"/>
  <c r="N465" i="2" a="1"/>
  <c r="N465" i="2" s="1"/>
  <c r="AF465" i="2" a="1"/>
  <c r="AF465" i="2" s="1"/>
  <c r="AG465" i="2"/>
  <c r="N466" i="2" a="1"/>
  <c r="N466" i="2" s="1"/>
  <c r="AF466" i="2" a="1"/>
  <c r="AF466" i="2" s="1"/>
  <c r="AG466" i="2"/>
  <c r="N467" i="2" a="1"/>
  <c r="N467" i="2" s="1"/>
  <c r="AF467" i="2" a="1"/>
  <c r="AF467" i="2" s="1"/>
  <c r="AG467" i="2"/>
  <c r="N468" i="2" a="1"/>
  <c r="N468" i="2" s="1"/>
  <c r="AF468" i="2" a="1"/>
  <c r="AF468" i="2" s="1"/>
  <c r="AG468" i="2"/>
  <c r="N469" i="2" a="1"/>
  <c r="N469" i="2" s="1"/>
  <c r="AF469" i="2" a="1"/>
  <c r="AF469" i="2" s="1"/>
  <c r="AG469" i="2"/>
  <c r="N470" i="2" a="1"/>
  <c r="N470" i="2" s="1"/>
  <c r="AE470" i="2" s="1"/>
  <c r="AF470" i="2" a="1"/>
  <c r="AF470" i="2" s="1"/>
  <c r="AG470" i="2"/>
  <c r="N471" i="2" a="1"/>
  <c r="N471" i="2" s="1"/>
  <c r="AF471" i="2" a="1"/>
  <c r="AF471" i="2" s="1"/>
  <c r="AG471" i="2"/>
  <c r="N472" i="2" a="1"/>
  <c r="N472" i="2" s="1"/>
  <c r="AF472" i="2" a="1"/>
  <c r="AF472" i="2" s="1"/>
  <c r="AG472" i="2"/>
  <c r="N473" i="2" a="1"/>
  <c r="N473" i="2"/>
  <c r="AF473" i="2" a="1"/>
  <c r="AF473" i="2" s="1"/>
  <c r="AG473" i="2"/>
  <c r="N474" i="2" a="1"/>
  <c r="N474" i="2" s="1"/>
  <c r="AF474" i="2" a="1"/>
  <c r="AF474" i="2" s="1"/>
  <c r="AG474" i="2"/>
  <c r="N475" i="2" a="1"/>
  <c r="N475" i="2" s="1"/>
  <c r="AF475" i="2" a="1"/>
  <c r="AF475" i="2" s="1"/>
  <c r="AG475" i="2"/>
  <c r="N476" i="2" a="1"/>
  <c r="N476" i="2" s="1"/>
  <c r="AE476" i="2" s="1"/>
  <c r="AF476" i="2" a="1"/>
  <c r="AF476" i="2" s="1"/>
  <c r="AG476" i="2"/>
  <c r="N477" i="2" a="1"/>
  <c r="N477" i="2" s="1"/>
  <c r="AF477" i="2" a="1"/>
  <c r="AF477" i="2" s="1"/>
  <c r="AG477" i="2"/>
  <c r="N478" i="2" a="1"/>
  <c r="N478" i="2" s="1"/>
  <c r="AF478" i="2" a="1"/>
  <c r="AF478" i="2" s="1"/>
  <c r="AG478" i="2"/>
  <c r="N479" i="2" a="1"/>
  <c r="N479" i="2" s="1"/>
  <c r="AF479" i="2" a="1"/>
  <c r="AF479" i="2"/>
  <c r="AG479" i="2"/>
  <c r="N480" i="2" a="1"/>
  <c r="N480" i="2" s="1"/>
  <c r="AF480" i="2" a="1"/>
  <c r="AF480" i="2" s="1"/>
  <c r="AG480" i="2"/>
  <c r="N481" i="2" a="1"/>
  <c r="N481" i="2" s="1"/>
  <c r="AE481" i="2" s="1"/>
  <c r="AF481" i="2" a="1"/>
  <c r="AF481" i="2" s="1"/>
  <c r="AG481" i="2"/>
  <c r="N482" i="2" a="1"/>
  <c r="N482" i="2" s="1"/>
  <c r="AF482" i="2" a="1"/>
  <c r="AF482" i="2"/>
  <c r="AG482" i="2"/>
  <c r="N483" i="2" a="1"/>
  <c r="N483" i="2" s="1"/>
  <c r="AD483" i="2" s="1"/>
  <c r="AF483" i="2" a="1"/>
  <c r="AF483" i="2" s="1"/>
  <c r="AG483" i="2"/>
  <c r="N484" i="2" a="1"/>
  <c r="N484" i="2" s="1"/>
  <c r="AF484" i="2" a="1"/>
  <c r="AF484" i="2" s="1"/>
  <c r="AG484" i="2"/>
  <c r="N485" i="2" a="1"/>
  <c r="N485" i="2" s="1"/>
  <c r="AF485" i="2" a="1"/>
  <c r="AF485" i="2" s="1"/>
  <c r="AG485" i="2"/>
  <c r="N486" i="2" a="1"/>
  <c r="N486" i="2" s="1"/>
  <c r="AF486" i="2" a="1"/>
  <c r="AF486" i="2" s="1"/>
  <c r="AG486" i="2"/>
  <c r="N487" i="2" a="1"/>
  <c r="N487" i="2" s="1"/>
  <c r="AF487" i="2" a="1"/>
  <c r="AF487" i="2" s="1"/>
  <c r="AG487" i="2"/>
  <c r="N488" i="2" a="1"/>
  <c r="N488" i="2" s="1"/>
  <c r="AE488" i="2" s="1"/>
  <c r="AF488" i="2" a="1"/>
  <c r="AF488" i="2" s="1"/>
  <c r="AG488" i="2"/>
  <c r="N489" i="2" a="1"/>
  <c r="N489" i="2" s="1"/>
  <c r="AF489" i="2" a="1"/>
  <c r="AF489" i="2" s="1"/>
  <c r="AG489" i="2"/>
  <c r="N490" i="2" a="1"/>
  <c r="N490" i="2" s="1"/>
  <c r="AF490" i="2" a="1"/>
  <c r="AF490" i="2"/>
  <c r="AG490" i="2"/>
  <c r="N491" i="2" a="1"/>
  <c r="N491" i="2" s="1"/>
  <c r="AF491" i="2" a="1"/>
  <c r="AF491" i="2" s="1"/>
  <c r="AG491" i="2"/>
  <c r="N492" i="2" a="1"/>
  <c r="N492" i="2" s="1"/>
  <c r="AF492" i="2" a="1"/>
  <c r="AF492" i="2" s="1"/>
  <c r="AG492" i="2"/>
  <c r="N493" i="2" a="1"/>
  <c r="N493" i="2" s="1"/>
  <c r="AF493" i="2" a="1"/>
  <c r="AF493" i="2" s="1"/>
  <c r="AG493" i="2"/>
  <c r="N494" i="2" a="1"/>
  <c r="N494" i="2"/>
  <c r="AD494" i="2" s="1"/>
  <c r="AF494" i="2" a="1"/>
  <c r="AF494" i="2" s="1"/>
  <c r="AG494" i="2"/>
  <c r="N495" i="2" a="1"/>
  <c r="N495" i="2" s="1"/>
  <c r="AF495" i="2" a="1"/>
  <c r="AF495" i="2" s="1"/>
  <c r="AG495" i="2"/>
  <c r="N496" i="2" a="1"/>
  <c r="N496" i="2" s="1"/>
  <c r="AF496" i="2" a="1"/>
  <c r="AF496" i="2" s="1"/>
  <c r="AG496" i="2"/>
  <c r="N497" i="2" a="1"/>
  <c r="N497" i="2" s="1"/>
  <c r="AF497" i="2" a="1"/>
  <c r="AF497" i="2" s="1"/>
  <c r="AG497" i="2"/>
  <c r="N498" i="2" a="1"/>
  <c r="N498" i="2" s="1"/>
  <c r="AF498" i="2" a="1"/>
  <c r="AF498" i="2" s="1"/>
  <c r="AG498" i="2"/>
  <c r="N499" i="2" a="1"/>
  <c r="N499" i="2" s="1"/>
  <c r="AF499" i="2" a="1"/>
  <c r="AF499" i="2" s="1"/>
  <c r="AG499" i="2"/>
  <c r="N500" i="2" a="1"/>
  <c r="N500" i="2" s="1"/>
  <c r="AF500" i="2" a="1"/>
  <c r="AF500" i="2" s="1"/>
  <c r="AG500" i="2"/>
  <c r="N501" i="2" a="1"/>
  <c r="N501" i="2" s="1"/>
  <c r="AF501" i="2" a="1"/>
  <c r="AF501" i="2" s="1"/>
  <c r="AG501" i="2"/>
  <c r="N502" i="2" a="1"/>
  <c r="N502" i="2" s="1"/>
  <c r="AF502" i="2" a="1"/>
  <c r="AF502" i="2" s="1"/>
  <c r="AG502" i="2"/>
  <c r="N503" i="2" a="1"/>
  <c r="N503" i="2" s="1"/>
  <c r="AF503" i="2" a="1"/>
  <c r="AF503" i="2" s="1"/>
  <c r="AG503" i="2"/>
  <c r="N504" i="2" a="1"/>
  <c r="N504" i="2" s="1"/>
  <c r="AF504" i="2" a="1"/>
  <c r="AF504" i="2" s="1"/>
  <c r="AG504" i="2"/>
  <c r="N505" i="2" a="1"/>
  <c r="N505" i="2" s="1"/>
  <c r="AF505" i="2" a="1"/>
  <c r="AF505" i="2" s="1"/>
  <c r="AG505" i="2"/>
  <c r="N506" i="2" a="1"/>
  <c r="N506" i="2" s="1"/>
  <c r="AF506" i="2" a="1"/>
  <c r="AF506" i="2"/>
  <c r="AG506" i="2"/>
  <c r="N507" i="2" a="1"/>
  <c r="N507" i="2" s="1"/>
  <c r="AF507" i="2" a="1"/>
  <c r="AF507" i="2" s="1"/>
  <c r="AG507" i="2"/>
  <c r="N508" i="2" a="1"/>
  <c r="N508" i="2" s="1"/>
  <c r="AF508" i="2" a="1"/>
  <c r="AF508" i="2" s="1"/>
  <c r="AG508" i="2"/>
  <c r="N509" i="2" a="1"/>
  <c r="N509" i="2" s="1"/>
  <c r="AF509" i="2" a="1"/>
  <c r="AF509" i="2" s="1"/>
  <c r="AG509" i="2"/>
  <c r="N510" i="2" a="1"/>
  <c r="N510" i="2" s="1"/>
  <c r="AF510" i="2" a="1"/>
  <c r="AF510" i="2" s="1"/>
  <c r="AG510" i="2"/>
  <c r="N511" i="2" a="1"/>
  <c r="N511" i="2" s="1"/>
  <c r="AF511" i="2" a="1"/>
  <c r="AF511" i="2" s="1"/>
  <c r="AG511" i="2"/>
  <c r="N512" i="2" a="1"/>
  <c r="N512" i="2" s="1"/>
  <c r="AF512" i="2" a="1"/>
  <c r="AF512" i="2" s="1"/>
  <c r="AG512" i="2"/>
  <c r="N513" i="2" a="1"/>
  <c r="N513" i="2" s="1"/>
  <c r="AF513" i="2" a="1"/>
  <c r="AF513" i="2" s="1"/>
  <c r="AG513" i="2"/>
  <c r="N514" i="2" a="1"/>
  <c r="N514" i="2" s="1"/>
  <c r="AF514" i="2" a="1"/>
  <c r="AF514" i="2" s="1"/>
  <c r="AG514" i="2"/>
  <c r="N515" i="2" a="1"/>
  <c r="N515" i="2" s="1"/>
  <c r="AF515" i="2" a="1"/>
  <c r="AF515" i="2" s="1"/>
  <c r="AG515" i="2"/>
  <c r="N516" i="2" a="1"/>
  <c r="N516" i="2" s="1"/>
  <c r="AF516" i="2" a="1"/>
  <c r="AF516" i="2" s="1"/>
  <c r="AG516" i="2"/>
  <c r="N517" i="2" a="1"/>
  <c r="N517" i="2" s="1"/>
  <c r="AF517" i="2" a="1"/>
  <c r="AF517" i="2" s="1"/>
  <c r="AG517" i="2"/>
  <c r="N518" i="2" a="1"/>
  <c r="N518" i="2" s="1"/>
  <c r="AF518" i="2" a="1"/>
  <c r="AF518" i="2" s="1"/>
  <c r="AG518" i="2"/>
  <c r="N519" i="2" a="1"/>
  <c r="N519" i="2" s="1"/>
  <c r="AF519" i="2" a="1"/>
  <c r="AF519" i="2" s="1"/>
  <c r="AG519" i="2"/>
  <c r="N520" i="2" a="1"/>
  <c r="N520" i="2" s="1"/>
  <c r="AF520" i="2" a="1"/>
  <c r="AF520" i="2" s="1"/>
  <c r="AG520" i="2"/>
  <c r="N521" i="2" a="1"/>
  <c r="N521" i="2" s="1"/>
  <c r="AF521" i="2" a="1"/>
  <c r="AF521" i="2" s="1"/>
  <c r="AG521" i="2"/>
  <c r="N522" i="2" a="1"/>
  <c r="N522" i="2" s="1"/>
  <c r="AF522" i="2" a="1"/>
  <c r="AF522" i="2" s="1"/>
  <c r="AG522" i="2"/>
  <c r="N523" i="2" a="1"/>
  <c r="N523" i="2" s="1"/>
  <c r="AE523" i="2" s="1"/>
  <c r="AF523" i="2" a="1"/>
  <c r="AF523" i="2" s="1"/>
  <c r="AG523" i="2"/>
  <c r="N524" i="2" a="1"/>
  <c r="N524" i="2" s="1"/>
  <c r="AF524" i="2" a="1"/>
  <c r="AF524" i="2" s="1"/>
  <c r="AG524" i="2"/>
  <c r="N525" i="2" a="1"/>
  <c r="N525" i="2" s="1"/>
  <c r="AF525" i="2" a="1"/>
  <c r="AF525" i="2" s="1"/>
  <c r="AG525" i="2"/>
  <c r="N526" i="2" a="1"/>
  <c r="N526" i="2" s="1"/>
  <c r="AF526" i="2" a="1"/>
  <c r="AF526" i="2" s="1"/>
  <c r="AG526" i="2"/>
  <c r="J6" i="2"/>
  <c r="AG17" i="2"/>
  <c r="AG18" i="2"/>
  <c r="AG19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15" i="2"/>
  <c r="N16" i="2" a="1"/>
  <c r="N16" i="2" s="1"/>
  <c r="AF16" i="2" a="1"/>
  <c r="AF16" i="2" s="1"/>
  <c r="N17" i="2" a="1"/>
  <c r="N17" i="2" s="1"/>
  <c r="AF17" i="2" a="1"/>
  <c r="AF17" i="2" s="1"/>
  <c r="N18" i="2" a="1"/>
  <c r="N18" i="2" s="1"/>
  <c r="AF18" i="2" a="1"/>
  <c r="AF18" i="2" s="1"/>
  <c r="N19" i="2" a="1"/>
  <c r="N19" i="2" s="1"/>
  <c r="AF19" i="2" a="1"/>
  <c r="AF19" i="2" s="1"/>
  <c r="N20" i="2" a="1"/>
  <c r="N20" i="2" s="1"/>
  <c r="AF20" i="2" a="1"/>
  <c r="AF20" i="2" s="1"/>
  <c r="N21" i="2" a="1"/>
  <c r="N21" i="2" s="1"/>
  <c r="AF21" i="2" a="1"/>
  <c r="AF21" i="2" s="1"/>
  <c r="N22" i="2" a="1"/>
  <c r="N22" i="2" s="1"/>
  <c r="AF22" i="2" a="1"/>
  <c r="AF22" i="2" s="1"/>
  <c r="N23" i="2" a="1"/>
  <c r="N23" i="2" s="1"/>
  <c r="AF23" i="2" a="1"/>
  <c r="AF23" i="2" s="1"/>
  <c r="N24" i="2" a="1"/>
  <c r="N24" i="2" s="1"/>
  <c r="AF24" i="2" a="1"/>
  <c r="AF24" i="2" s="1"/>
  <c r="N25" i="2" a="1"/>
  <c r="N25" i="2" s="1"/>
  <c r="AF25" i="2" a="1"/>
  <c r="AF25" i="2" s="1"/>
  <c r="N26" i="2" a="1"/>
  <c r="N26" i="2" s="1"/>
  <c r="AF26" i="2" a="1"/>
  <c r="AF26" i="2" s="1"/>
  <c r="N27" i="2" a="1"/>
  <c r="N27" i="2" s="1"/>
  <c r="AA27" i="2" s="1"/>
  <c r="H6" i="4" s="1"/>
  <c r="AF27" i="2" a="1"/>
  <c r="AF27" i="2" s="1"/>
  <c r="N28" i="2" a="1"/>
  <c r="N28" i="2" s="1"/>
  <c r="AF28" i="2" a="1"/>
  <c r="AF28" i="2" s="1"/>
  <c r="N29" i="2" a="1"/>
  <c r="N29" i="2" s="1"/>
  <c r="AF29" i="2" a="1"/>
  <c r="AF29" i="2" s="1"/>
  <c r="N30" i="2" a="1"/>
  <c r="N30" i="2" s="1"/>
  <c r="AF30" i="2" a="1"/>
  <c r="AF30" i="2" s="1"/>
  <c r="N31" i="2" a="1"/>
  <c r="N31" i="2" s="1"/>
  <c r="AF31" i="2" a="1"/>
  <c r="AF31" i="2" s="1"/>
  <c r="N32" i="2" a="1"/>
  <c r="N32" i="2" s="1"/>
  <c r="AF32" i="2" a="1"/>
  <c r="AF32" i="2" s="1"/>
  <c r="N33" i="2" a="1"/>
  <c r="N33" i="2" s="1"/>
  <c r="AF33" i="2" a="1"/>
  <c r="AF33" i="2" s="1"/>
  <c r="N34" i="2" a="1"/>
  <c r="N34" i="2" s="1"/>
  <c r="AF34" i="2" a="1"/>
  <c r="AF34" i="2" s="1"/>
  <c r="N35" i="2" a="1"/>
  <c r="N35" i="2" s="1"/>
  <c r="AF35" i="2" a="1"/>
  <c r="AF35" i="2" s="1"/>
  <c r="N36" i="2" a="1"/>
  <c r="N36" i="2" s="1"/>
  <c r="AF36" i="2" a="1"/>
  <c r="AF36" i="2" s="1"/>
  <c r="AF15" i="2" a="1"/>
  <c r="AF15" i="2" s="1"/>
  <c r="N15" i="2" a="1"/>
  <c r="N15" i="2" s="1"/>
  <c r="AA24" i="2" l="1"/>
  <c r="Z24" i="2"/>
  <c r="AA23" i="2"/>
  <c r="Z23" i="2"/>
  <c r="AA18" i="2"/>
  <c r="Z18" i="2"/>
  <c r="AA22" i="2"/>
  <c r="Z22" i="2"/>
  <c r="AA21" i="2"/>
  <c r="Z21" i="2"/>
  <c r="Z26" i="2"/>
  <c r="AA26" i="2"/>
  <c r="Z20" i="2"/>
  <c r="AA20" i="2"/>
  <c r="AA15" i="2"/>
  <c r="Z15" i="2"/>
  <c r="AE15" i="2"/>
  <c r="AC15" i="2" s="1"/>
  <c r="AD15" i="2"/>
  <c r="AB15" i="2" s="1"/>
  <c r="AA25" i="2"/>
  <c r="Z25" i="2"/>
  <c r="T7" i="3"/>
  <c r="T6" i="3"/>
  <c r="Z19" i="2"/>
  <c r="AA19" i="2"/>
  <c r="Z17" i="2"/>
  <c r="AA17" i="2"/>
  <c r="Z16" i="2"/>
  <c r="AA16" i="2"/>
  <c r="AE478" i="2"/>
  <c r="AD48" i="2"/>
  <c r="AD478" i="2"/>
  <c r="F18" i="4"/>
  <c r="F17" i="4"/>
  <c r="F20" i="4"/>
  <c r="F16" i="4"/>
  <c r="AE97" i="2"/>
  <c r="AE330" i="2"/>
  <c r="AE423" i="2"/>
  <c r="AD502" i="2"/>
  <c r="AD232" i="2"/>
  <c r="AE520" i="2"/>
  <c r="AE91" i="2"/>
  <c r="AE449" i="2"/>
  <c r="AD156" i="2"/>
  <c r="AE100" i="2"/>
  <c r="AD413" i="2"/>
  <c r="AE375" i="2"/>
  <c r="AE424" i="2"/>
  <c r="AD282" i="2"/>
  <c r="AE232" i="2"/>
  <c r="AE47" i="2"/>
  <c r="AD431" i="2"/>
  <c r="AD382" i="2"/>
  <c r="AE279" i="2"/>
  <c r="AE388" i="2"/>
  <c r="AE250" i="2"/>
  <c r="AD90" i="2"/>
  <c r="AD490" i="2"/>
  <c r="AE370" i="2"/>
  <c r="AD307" i="2"/>
  <c r="AE276" i="2"/>
  <c r="AE178" i="2"/>
  <c r="AD193" i="2"/>
  <c r="AE159" i="2"/>
  <c r="AD238" i="2"/>
  <c r="AE315" i="2"/>
  <c r="AD526" i="2"/>
  <c r="AD244" i="2"/>
  <c r="AE72" i="2"/>
  <c r="AD442" i="2"/>
  <c r="AE120" i="2"/>
  <c r="AD454" i="2"/>
  <c r="AD439" i="2"/>
  <c r="AE471" i="2"/>
  <c r="AE364" i="2"/>
  <c r="AE229" i="2"/>
  <c r="AE210" i="2"/>
  <c r="AD172" i="2"/>
  <c r="AD157" i="2"/>
  <c r="AE51" i="2"/>
  <c r="AE345" i="2"/>
  <c r="AD280" i="2"/>
  <c r="AE489" i="2"/>
  <c r="AE321" i="2"/>
  <c r="AE177" i="2"/>
  <c r="AE226" i="2"/>
  <c r="AE214" i="2"/>
  <c r="AE357" i="2"/>
  <c r="AE339" i="2"/>
  <c r="AE432" i="2"/>
  <c r="AE406" i="2"/>
  <c r="AE346" i="2"/>
  <c r="AD316" i="2"/>
  <c r="AE37" i="2"/>
  <c r="AE472" i="2"/>
  <c r="AD472" i="2"/>
  <c r="AD376" i="2"/>
  <c r="AE376" i="2"/>
  <c r="AD53" i="2"/>
  <c r="AD233" i="2"/>
  <c r="AD287" i="2"/>
  <c r="AD341" i="2"/>
  <c r="AD377" i="2"/>
  <c r="AD491" i="2"/>
  <c r="AE288" i="2"/>
  <c r="AE95" i="2"/>
  <c r="AE125" i="2"/>
  <c r="AE131" i="2"/>
  <c r="AE149" i="2"/>
  <c r="AE209" i="2"/>
  <c r="AE251" i="2"/>
  <c r="AE263" i="2"/>
  <c r="AE275" i="2"/>
  <c r="AE287" i="2"/>
  <c r="AE359" i="2"/>
  <c r="AE371" i="2"/>
  <c r="AE377" i="2"/>
  <c r="AD108" i="2"/>
  <c r="AD144" i="2"/>
  <c r="AD180" i="2"/>
  <c r="AD186" i="2"/>
  <c r="AD414" i="2"/>
  <c r="AD420" i="2"/>
  <c r="AD120" i="2"/>
  <c r="AE180" i="2"/>
  <c r="AD470" i="2"/>
  <c r="AD210" i="2"/>
  <c r="AD475" i="2"/>
  <c r="AE337" i="2"/>
  <c r="AD38" i="2"/>
  <c r="AD91" i="2"/>
  <c r="AE314" i="2"/>
  <c r="AE320" i="2"/>
  <c r="AE386" i="2"/>
  <c r="AF7" i="2"/>
  <c r="AD477" i="2"/>
  <c r="AE477" i="2"/>
  <c r="AE113" i="2"/>
  <c r="AE233" i="2"/>
  <c r="AD523" i="2"/>
  <c r="AD427" i="2"/>
  <c r="AD451" i="2"/>
  <c r="AD110" i="2"/>
  <c r="AD434" i="2"/>
  <c r="AD476" i="2"/>
  <c r="AD488" i="2"/>
  <c r="AE110" i="2"/>
  <c r="AE368" i="2"/>
  <c r="AD360" i="2"/>
  <c r="AD51" i="2"/>
  <c r="AD321" i="2"/>
  <c r="AE360" i="2"/>
  <c r="AE163" i="2"/>
  <c r="AE175" i="2"/>
  <c r="AE451" i="2"/>
  <c r="AE475" i="2"/>
  <c r="AE454" i="2"/>
  <c r="AD345" i="2"/>
  <c r="AD59" i="2"/>
  <c r="AD336" i="2"/>
  <c r="AD426" i="2"/>
  <c r="AE485" i="2"/>
  <c r="AD43" i="2"/>
  <c r="AD122" i="2"/>
  <c r="AD443" i="2"/>
  <c r="AE389" i="2"/>
  <c r="AD264" i="2"/>
  <c r="AD175" i="2"/>
  <c r="AD125" i="2"/>
  <c r="AD101" i="2"/>
  <c r="AD257" i="2"/>
  <c r="AD359" i="2"/>
  <c r="AD319" i="2"/>
  <c r="AD149" i="2"/>
  <c r="AD497" i="2"/>
  <c r="AE313" i="2"/>
  <c r="AD524" i="2"/>
  <c r="AD461" i="2"/>
  <c r="AD385" i="2"/>
  <c r="AD374" i="2"/>
  <c r="AE354" i="2"/>
  <c r="AE323" i="2"/>
  <c r="AE234" i="2"/>
  <c r="AE134" i="2"/>
  <c r="AE420" i="2"/>
  <c r="AE216" i="2"/>
  <c r="AE269" i="2"/>
  <c r="AE467" i="2"/>
  <c r="AD458" i="2"/>
  <c r="AD371" i="2"/>
  <c r="AD486" i="2"/>
  <c r="AE366" i="2"/>
  <c r="AE284" i="2"/>
  <c r="AD270" i="2"/>
  <c r="AE248" i="2"/>
  <c r="AD167" i="2"/>
  <c r="AE53" i="2"/>
  <c r="AE299" i="2"/>
  <c r="AD241" i="2"/>
  <c r="AD37" i="2"/>
  <c r="AD482" i="2"/>
  <c r="AE83" i="2"/>
  <c r="AE511" i="2"/>
  <c r="AD209" i="2"/>
  <c r="AE107" i="2"/>
  <c r="AE96" i="2"/>
  <c r="AE90" i="2"/>
  <c r="AE44" i="2"/>
  <c r="AD499" i="2"/>
  <c r="AD400" i="2"/>
  <c r="AE324" i="2"/>
  <c r="AE318" i="2"/>
  <c r="AD278" i="2"/>
  <c r="AD71" i="2"/>
  <c r="AE514" i="2"/>
  <c r="AE500" i="2"/>
  <c r="AE431" i="2"/>
  <c r="AE414" i="2"/>
  <c r="AD391" i="2"/>
  <c r="AD355" i="2"/>
  <c r="AE283" i="2"/>
  <c r="AE168" i="2"/>
  <c r="AE144" i="2"/>
  <c r="AD55" i="2"/>
  <c r="AE521" i="2"/>
  <c r="AE506" i="2"/>
  <c r="AE387" i="2"/>
  <c r="AD367" i="2"/>
  <c r="AE285" i="2"/>
  <c r="AE280" i="2"/>
  <c r="AE64" i="2"/>
  <c r="AD60" i="2"/>
  <c r="AE18" i="2"/>
  <c r="AC18" i="2" s="1"/>
  <c r="AD383" i="2"/>
  <c r="AD286" i="2"/>
  <c r="AD275" i="2"/>
  <c r="AD115" i="2"/>
  <c r="AD522" i="2"/>
  <c r="AD463" i="2"/>
  <c r="AD450" i="2"/>
  <c r="AE379" i="2"/>
  <c r="AD292" i="2"/>
  <c r="AE281" i="2"/>
  <c r="AD61" i="2"/>
  <c r="AE503" i="2"/>
  <c r="AD498" i="2"/>
  <c r="AD487" i="2"/>
  <c r="AE441" i="2"/>
  <c r="AE422" i="2"/>
  <c r="AD403" i="2"/>
  <c r="AE252" i="2"/>
  <c r="AD242" i="2"/>
  <c r="AD237" i="2"/>
  <c r="AE166" i="2"/>
  <c r="AE89" i="2"/>
  <c r="AD397" i="2"/>
  <c r="AE397" i="2"/>
  <c r="AE372" i="2"/>
  <c r="AD372" i="2"/>
  <c r="AD507" i="2"/>
  <c r="AE507" i="2"/>
  <c r="AD445" i="2"/>
  <c r="AE445" i="2"/>
  <c r="AE440" i="2"/>
  <c r="AD440" i="2"/>
  <c r="AE512" i="2"/>
  <c r="AD512" i="2"/>
  <c r="AD508" i="2"/>
  <c r="AE508" i="2"/>
  <c r="AE291" i="2"/>
  <c r="AD291" i="2"/>
  <c r="AD517" i="2"/>
  <c r="AE517" i="2"/>
  <c r="AD373" i="2"/>
  <c r="AE373" i="2"/>
  <c r="AD220" i="2"/>
  <c r="AE220" i="2"/>
  <c r="AE52" i="2"/>
  <c r="AD52" i="2"/>
  <c r="AE399" i="2"/>
  <c r="AD399" i="2"/>
  <c r="AE317" i="2"/>
  <c r="AD317" i="2"/>
  <c r="AE133" i="2"/>
  <c r="AD133" i="2"/>
  <c r="AD221" i="2"/>
  <c r="AE221" i="2"/>
  <c r="AD289" i="2"/>
  <c r="AE289" i="2"/>
  <c r="AE519" i="2"/>
  <c r="AD519" i="2"/>
  <c r="AE509" i="2"/>
  <c r="AD509" i="2"/>
  <c r="AE447" i="2"/>
  <c r="AD447" i="2"/>
  <c r="AD268" i="2"/>
  <c r="AE268" i="2"/>
  <c r="AD513" i="2"/>
  <c r="AE513" i="2"/>
  <c r="AE365" i="2"/>
  <c r="AD365" i="2"/>
  <c r="AE348" i="2"/>
  <c r="AD348" i="2"/>
  <c r="AD329" i="2"/>
  <c r="AE329" i="2"/>
  <c r="AD504" i="2"/>
  <c r="AE504" i="2"/>
  <c r="AE395" i="2"/>
  <c r="AD395" i="2"/>
  <c r="AE361" i="2"/>
  <c r="AD361" i="2"/>
  <c r="AE396" i="2"/>
  <c r="AD396" i="2"/>
  <c r="AD362" i="2"/>
  <c r="AE362" i="2"/>
  <c r="AE349" i="2"/>
  <c r="AD349" i="2"/>
  <c r="AD515" i="2"/>
  <c r="AE515" i="2"/>
  <c r="AD290" i="2"/>
  <c r="AE290" i="2"/>
  <c r="AD510" i="2"/>
  <c r="AE510" i="2"/>
  <c r="AE479" i="2"/>
  <c r="AD479" i="2"/>
  <c r="AE448" i="2"/>
  <c r="AD448" i="2"/>
  <c r="AD444" i="2"/>
  <c r="AE444" i="2"/>
  <c r="AE350" i="2"/>
  <c r="AD350" i="2"/>
  <c r="AD326" i="2"/>
  <c r="AE326" i="2"/>
  <c r="AE295" i="2"/>
  <c r="AD295" i="2"/>
  <c r="AD240" i="2"/>
  <c r="AE240" i="2"/>
  <c r="AD223" i="2"/>
  <c r="AE223" i="2"/>
  <c r="AD516" i="2"/>
  <c r="AE516" i="2"/>
  <c r="AD480" i="2"/>
  <c r="AE480" i="2"/>
  <c r="AD468" i="2"/>
  <c r="AE468" i="2"/>
  <c r="AE378" i="2"/>
  <c r="AD378" i="2"/>
  <c r="AD520" i="2"/>
  <c r="AD514" i="2"/>
  <c r="AD511" i="2"/>
  <c r="AD506" i="2"/>
  <c r="AD471" i="2"/>
  <c r="AE398" i="2"/>
  <c r="AE374" i="2"/>
  <c r="AD347" i="2"/>
  <c r="AE167" i="2"/>
  <c r="AD114" i="2"/>
  <c r="AE114" i="2"/>
  <c r="AE436" i="2"/>
  <c r="AD436" i="2"/>
  <c r="AE409" i="2"/>
  <c r="AD408" i="2"/>
  <c r="AD375" i="2"/>
  <c r="AE327" i="2"/>
  <c r="AD327" i="2"/>
  <c r="AE294" i="2"/>
  <c r="AD269" i="2"/>
  <c r="AD245" i="2"/>
  <c r="AE245" i="2"/>
  <c r="AE238" i="2"/>
  <c r="AE237" i="2"/>
  <c r="AE198" i="2"/>
  <c r="AD198" i="2"/>
  <c r="AE193" i="2"/>
  <c r="AD119" i="2"/>
  <c r="AE119" i="2"/>
  <c r="AD72" i="2"/>
  <c r="AE63" i="2"/>
  <c r="AD63" i="2"/>
  <c r="AE410" i="2"/>
  <c r="AD358" i="2"/>
  <c r="AE358" i="2"/>
  <c r="AD328" i="2"/>
  <c r="AE328" i="2"/>
  <c r="AE246" i="2"/>
  <c r="AD246" i="2"/>
  <c r="AE132" i="2"/>
  <c r="AD132" i="2"/>
  <c r="AE54" i="2"/>
  <c r="AD54" i="2"/>
  <c r="AE338" i="2"/>
  <c r="AD338" i="2"/>
  <c r="AE253" i="2"/>
  <c r="AD253" i="2"/>
  <c r="AD474" i="2"/>
  <c r="AE474" i="2"/>
  <c r="AD438" i="2"/>
  <c r="AE438" i="2"/>
  <c r="AD312" i="2"/>
  <c r="AE312" i="2"/>
  <c r="AD247" i="2"/>
  <c r="AE247" i="2"/>
  <c r="AD343" i="2"/>
  <c r="AE343" i="2"/>
  <c r="AE487" i="2"/>
  <c r="AE452" i="2"/>
  <c r="AD452" i="2"/>
  <c r="AD313" i="2"/>
  <c r="AD234" i="2"/>
  <c r="AE169" i="2"/>
  <c r="AD169" i="2"/>
  <c r="AD134" i="2"/>
  <c r="AD99" i="2"/>
  <c r="AE99" i="2"/>
  <c r="AD503" i="2"/>
  <c r="AE473" i="2"/>
  <c r="AD473" i="2"/>
  <c r="AE437" i="2"/>
  <c r="AD437" i="2"/>
  <c r="AD464" i="2"/>
  <c r="AD453" i="2"/>
  <c r="AE453" i="2"/>
  <c r="AD411" i="2"/>
  <c r="AE394" i="2"/>
  <c r="AD394" i="2"/>
  <c r="AD379" i="2"/>
  <c r="AE60" i="2"/>
  <c r="AD500" i="2"/>
  <c r="AD481" i="2"/>
  <c r="AE443" i="2"/>
  <c r="AE442" i="2"/>
  <c r="AD441" i="2"/>
  <c r="AD425" i="2"/>
  <c r="AD423" i="2"/>
  <c r="AD322" i="2"/>
  <c r="AE322" i="2"/>
  <c r="AD314" i="2"/>
  <c r="AE286" i="2"/>
  <c r="AD285" i="2"/>
  <c r="AD211" i="2"/>
  <c r="AE211" i="2"/>
  <c r="AD351" i="2"/>
  <c r="AE351" i="2"/>
  <c r="AD18" i="2"/>
  <c r="AB18" i="2" s="1"/>
  <c r="AE490" i="2"/>
  <c r="AD489" i="2"/>
  <c r="AE482" i="2"/>
  <c r="AE455" i="2"/>
  <c r="AD455" i="2"/>
  <c r="AD432" i="2"/>
  <c r="AD402" i="2"/>
  <c r="AD388" i="2"/>
  <c r="AD370" i="2"/>
  <c r="AD364" i="2"/>
  <c r="AE355" i="2"/>
  <c r="AD354" i="2"/>
  <c r="AE340" i="2"/>
  <c r="AD324" i="2"/>
  <c r="AD308" i="2"/>
  <c r="AD255" i="2"/>
  <c r="AE242" i="2"/>
  <c r="AE181" i="2"/>
  <c r="AD181" i="2"/>
  <c r="AD176" i="2"/>
  <c r="AE176" i="2"/>
  <c r="AD112" i="2"/>
  <c r="AE112" i="2"/>
  <c r="AE61" i="2"/>
  <c r="AD389" i="2"/>
  <c r="AE381" i="2"/>
  <c r="AD381" i="2"/>
  <c r="AD325" i="2"/>
  <c r="AE325" i="2"/>
  <c r="AE222" i="2"/>
  <c r="AD222" i="2"/>
  <c r="AD217" i="2"/>
  <c r="AE217" i="2"/>
  <c r="AD212" i="2"/>
  <c r="AD182" i="2"/>
  <c r="AE182" i="2"/>
  <c r="AD84" i="2"/>
  <c r="AE84" i="2"/>
  <c r="AE491" i="2"/>
  <c r="AD462" i="2"/>
  <c r="AD299" i="2"/>
  <c r="AD267" i="2"/>
  <c r="AE267" i="2"/>
  <c r="AE243" i="2"/>
  <c r="AE101" i="2"/>
  <c r="AD492" i="2"/>
  <c r="AE484" i="2"/>
  <c r="AD484" i="2"/>
  <c r="AD467" i="2"/>
  <c r="AD456" i="2"/>
  <c r="AD415" i="2"/>
  <c r="AD398" i="2"/>
  <c r="AD390" i="2"/>
  <c r="AE347" i="2"/>
  <c r="AD279" i="2"/>
  <c r="AD320" i="2"/>
  <c r="AD293" i="2"/>
  <c r="AE256" i="2"/>
  <c r="AD197" i="2"/>
  <c r="AE197" i="2"/>
  <c r="AD164" i="2"/>
  <c r="AE483" i="2"/>
  <c r="AD466" i="2"/>
  <c r="AE435" i="2"/>
  <c r="AE427" i="2"/>
  <c r="AD406" i="2"/>
  <c r="AD393" i="2"/>
  <c r="AE393" i="2"/>
  <c r="AD368" i="2"/>
  <c r="AD256" i="2"/>
  <c r="AD219" i="2"/>
  <c r="AE165" i="2"/>
  <c r="AD159" i="2"/>
  <c r="AD305" i="2"/>
  <c r="AD276" i="2"/>
  <c r="AD27" i="2"/>
  <c r="AB27" i="2" s="1"/>
  <c r="AD407" i="2"/>
  <c r="AD346" i="2"/>
  <c r="AE305" i="2"/>
  <c r="AD284" i="2"/>
  <c r="AD263" i="2"/>
  <c r="AD236" i="2"/>
  <c r="AD228" i="2"/>
  <c r="AE164" i="2"/>
  <c r="AD100" i="2"/>
  <c r="AD315" i="2"/>
  <c r="AD252" i="2"/>
  <c r="AE244" i="2"/>
  <c r="AD224" i="2"/>
  <c r="AE135" i="2"/>
  <c r="AE102" i="2"/>
  <c r="AD102" i="2"/>
  <c r="AE341" i="2"/>
  <c r="AE336" i="2"/>
  <c r="AE316" i="2"/>
  <c r="AD239" i="2"/>
  <c r="AE225" i="2"/>
  <c r="AD216" i="2"/>
  <c r="AD195" i="2"/>
  <c r="AD116" i="2"/>
  <c r="AE73" i="2"/>
  <c r="AD109" i="2"/>
  <c r="AE109" i="2"/>
  <c r="AE103" i="2"/>
  <c r="AD103" i="2"/>
  <c r="AD97" i="2"/>
  <c r="AD89" i="2"/>
  <c r="AD124" i="2"/>
  <c r="AE124" i="2"/>
  <c r="AD218" i="2"/>
  <c r="AE218" i="2"/>
  <c r="AE213" i="2"/>
  <c r="AD196" i="2"/>
  <c r="AE196" i="2"/>
  <c r="AD163" i="2"/>
  <c r="AE111" i="2"/>
  <c r="AD111" i="2"/>
  <c r="AE194" i="2"/>
  <c r="AD192" i="2"/>
  <c r="AE179" i="2"/>
  <c r="AE154" i="2"/>
  <c r="AE123" i="2"/>
  <c r="AD96" i="2"/>
  <c r="AE38" i="2"/>
  <c r="AD430" i="2"/>
  <c r="AD410" i="2"/>
  <c r="AD337" i="2"/>
  <c r="AD283" i="2"/>
  <c r="AD266" i="2"/>
  <c r="AE172" i="2"/>
  <c r="AD113" i="2"/>
  <c r="AD47" i="2"/>
  <c r="AD40" i="2"/>
  <c r="AD131" i="2"/>
  <c r="AD50" i="2"/>
  <c r="AD493" i="2"/>
  <c r="AE493" i="2"/>
  <c r="AE419" i="2"/>
  <c r="AD419" i="2"/>
  <c r="AE418" i="2"/>
  <c r="AD418" i="2"/>
  <c r="AE433" i="2"/>
  <c r="AD433" i="2"/>
  <c r="AD412" i="2"/>
  <c r="AE412" i="2"/>
  <c r="AD356" i="2"/>
  <c r="AE356" i="2"/>
  <c r="AD301" i="2"/>
  <c r="AE301" i="2"/>
  <c r="AD401" i="2"/>
  <c r="AE401" i="2"/>
  <c r="AE104" i="2"/>
  <c r="AD104" i="2"/>
  <c r="AD465" i="2"/>
  <c r="AE465" i="2"/>
  <c r="AD446" i="2"/>
  <c r="AE446" i="2"/>
  <c r="AE296" i="2"/>
  <c r="AD296" i="2"/>
  <c r="AD272" i="2"/>
  <c r="AE272" i="2"/>
  <c r="AD200" i="2"/>
  <c r="AE200" i="2"/>
  <c r="AD501" i="2"/>
  <c r="AE501" i="2"/>
  <c r="AD105" i="2"/>
  <c r="AE105" i="2"/>
  <c r="AD495" i="2"/>
  <c r="AE495" i="2"/>
  <c r="AD352" i="2"/>
  <c r="AE352" i="2"/>
  <c r="AE297" i="2"/>
  <c r="AD297" i="2"/>
  <c r="AE273" i="2"/>
  <c r="AD273" i="2"/>
  <c r="AD457" i="2"/>
  <c r="AE457" i="2"/>
  <c r="AE384" i="2"/>
  <c r="AD384" i="2"/>
  <c r="AD271" i="2"/>
  <c r="AE271" i="2"/>
  <c r="AD459" i="2"/>
  <c r="AE459" i="2"/>
  <c r="AD428" i="2"/>
  <c r="AE428" i="2"/>
  <c r="AD421" i="2"/>
  <c r="AE421" i="2"/>
  <c r="AD525" i="2"/>
  <c r="AE525" i="2"/>
  <c r="AD416" i="2"/>
  <c r="AE416" i="2"/>
  <c r="AD380" i="2"/>
  <c r="AE380" i="2"/>
  <c r="AD363" i="2"/>
  <c r="AE363" i="2"/>
  <c r="AD460" i="2"/>
  <c r="AE460" i="2"/>
  <c r="AD518" i="2"/>
  <c r="AE518" i="2"/>
  <c r="AD496" i="2"/>
  <c r="AE496" i="2"/>
  <c r="AD469" i="2"/>
  <c r="AE469" i="2"/>
  <c r="AE417" i="2"/>
  <c r="AD417" i="2"/>
  <c r="AE404" i="2"/>
  <c r="AD404" i="2"/>
  <c r="AD392" i="2"/>
  <c r="AE392" i="2"/>
  <c r="AD353" i="2"/>
  <c r="AE353" i="2"/>
  <c r="AD274" i="2"/>
  <c r="AE274" i="2"/>
  <c r="AD235" i="2"/>
  <c r="AE235" i="2"/>
  <c r="AD505" i="2"/>
  <c r="AE505" i="2"/>
  <c r="AD405" i="2"/>
  <c r="AE405" i="2"/>
  <c r="AD303" i="2"/>
  <c r="AE303" i="2"/>
  <c r="AE170" i="2"/>
  <c r="AD170" i="2"/>
  <c r="AE391" i="2"/>
  <c r="AE369" i="2"/>
  <c r="AD357" i="2"/>
  <c r="AE344" i="2"/>
  <c r="AD330" i="2"/>
  <c r="AE319" i="2"/>
  <c r="AD318" i="2"/>
  <c r="AD260" i="2"/>
  <c r="AE260" i="2"/>
  <c r="AD254" i="2"/>
  <c r="AE254" i="2"/>
  <c r="AE236" i="2"/>
  <c r="AE195" i="2"/>
  <c r="AD187" i="2"/>
  <c r="AE187" i="2"/>
  <c r="AE171" i="2"/>
  <c r="AD135" i="2"/>
  <c r="AD98" i="2"/>
  <c r="AE98" i="2"/>
  <c r="AD42" i="2"/>
  <c r="AE126" i="2"/>
  <c r="AD126" i="2"/>
  <c r="AD207" i="2"/>
  <c r="AE207" i="2"/>
  <c r="AD81" i="2"/>
  <c r="AE81" i="2"/>
  <c r="AD41" i="2"/>
  <c r="AE41" i="2"/>
  <c r="AD304" i="2"/>
  <c r="AE304" i="2"/>
  <c r="AD298" i="2"/>
  <c r="AE298" i="2"/>
  <c r="AD332" i="2"/>
  <c r="AE332" i="2"/>
  <c r="AD161" i="2"/>
  <c r="AE161" i="2"/>
  <c r="AE128" i="2"/>
  <c r="AD128" i="2"/>
  <c r="AE498" i="2"/>
  <c r="AE462" i="2"/>
  <c r="AE425" i="2"/>
  <c r="AD424" i="2"/>
  <c r="AE333" i="2"/>
  <c r="AD333" i="2"/>
  <c r="AE212" i="2"/>
  <c r="AE208" i="2"/>
  <c r="AD208" i="2"/>
  <c r="AE261" i="2"/>
  <c r="AD261" i="2"/>
  <c r="AD148" i="2"/>
  <c r="AE148" i="2"/>
  <c r="AE502" i="2"/>
  <c r="AE499" i="2"/>
  <c r="AE497" i="2"/>
  <c r="AE494" i="2"/>
  <c r="AE466" i="2"/>
  <c r="AE463" i="2"/>
  <c r="AE461" i="2"/>
  <c r="AE458" i="2"/>
  <c r="AE429" i="2"/>
  <c r="AE426" i="2"/>
  <c r="AE415" i="2"/>
  <c r="AE403" i="2"/>
  <c r="AE402" i="2"/>
  <c r="AD339" i="2"/>
  <c r="AD306" i="2"/>
  <c r="AE306" i="2"/>
  <c r="AE270" i="2"/>
  <c r="AD258" i="2"/>
  <c r="AE258" i="2"/>
  <c r="AD213" i="2"/>
  <c r="AD205" i="2"/>
  <c r="AE205" i="2"/>
  <c r="AE190" i="2"/>
  <c r="AD184" i="2"/>
  <c r="AE184" i="2"/>
  <c r="AD165" i="2"/>
  <c r="AE162" i="2"/>
  <c r="AD143" i="2"/>
  <c r="AE143" i="2"/>
  <c r="AD129" i="2"/>
  <c r="AE129" i="2"/>
  <c r="AE74" i="2"/>
  <c r="AD74" i="2"/>
  <c r="AE92" i="2"/>
  <c r="AD92" i="2"/>
  <c r="AD183" i="2"/>
  <c r="AE183" i="2"/>
  <c r="AE160" i="2"/>
  <c r="AD160" i="2"/>
  <c r="AD153" i="2"/>
  <c r="AE153" i="2"/>
  <c r="AD262" i="2"/>
  <c r="AE262" i="2"/>
  <c r="AE526" i="2"/>
  <c r="AE302" i="2"/>
  <c r="AD302" i="2"/>
  <c r="AE278" i="2"/>
  <c r="AD277" i="2"/>
  <c r="AE201" i="2"/>
  <c r="AD201" i="2"/>
  <c r="AD155" i="2"/>
  <c r="AE155" i="2"/>
  <c r="AD150" i="2"/>
  <c r="AE150" i="2"/>
  <c r="AD62" i="2"/>
  <c r="AD203" i="2"/>
  <c r="AE203" i="2"/>
  <c r="AD147" i="2"/>
  <c r="AE147" i="2"/>
  <c r="AE136" i="2"/>
  <c r="AD136" i="2"/>
  <c r="AD199" i="2"/>
  <c r="AE199" i="2"/>
  <c r="AE456" i="2"/>
  <c r="AE383" i="2"/>
  <c r="AE382" i="2"/>
  <c r="AD334" i="2"/>
  <c r="AE334" i="2"/>
  <c r="AE293" i="2"/>
  <c r="AE292" i="2"/>
  <c r="AD265" i="2"/>
  <c r="AE265" i="2"/>
  <c r="AE230" i="2"/>
  <c r="AD230" i="2"/>
  <c r="AE219" i="2"/>
  <c r="AE206" i="2"/>
  <c r="AD206" i="2"/>
  <c r="AD191" i="2"/>
  <c r="AE191" i="2"/>
  <c r="AD166" i="2"/>
  <c r="AD130" i="2"/>
  <c r="AE130" i="2"/>
  <c r="AD49" i="2"/>
  <c r="AE49" i="2"/>
  <c r="AD202" i="2"/>
  <c r="AE202" i="2"/>
  <c r="AD335" i="2"/>
  <c r="AE335" i="2"/>
  <c r="AE309" i="2"/>
  <c r="AD309" i="2"/>
  <c r="AD331" i="2"/>
  <c r="AE331" i="2"/>
  <c r="AD310" i="2"/>
  <c r="AE310" i="2"/>
  <c r="AD311" i="2"/>
  <c r="AE311" i="2"/>
  <c r="AD300" i="2"/>
  <c r="AE300" i="2"/>
  <c r="AD142" i="2"/>
  <c r="AE142" i="2"/>
  <c r="AD137" i="2"/>
  <c r="AE137" i="2"/>
  <c r="AD78" i="2"/>
  <c r="AE78" i="2"/>
  <c r="AE524" i="2"/>
  <c r="AE492" i="2"/>
  <c r="AE413" i="2"/>
  <c r="AE407" i="2"/>
  <c r="AE400" i="2"/>
  <c r="AD340" i="2"/>
  <c r="AE522" i="2"/>
  <c r="AD521" i="2"/>
  <c r="AE486" i="2"/>
  <c r="AD485" i="2"/>
  <c r="AE450" i="2"/>
  <c r="AD449" i="2"/>
  <c r="AE411" i="2"/>
  <c r="AD409" i="2"/>
  <c r="AE408" i="2"/>
  <c r="AE385" i="2"/>
  <c r="AE367" i="2"/>
  <c r="AD366" i="2"/>
  <c r="AD342" i="2"/>
  <c r="AE342" i="2"/>
  <c r="AD294" i="2"/>
  <c r="AD259" i="2"/>
  <c r="AE259" i="2"/>
  <c r="AE231" i="2"/>
  <c r="AE192" i="2"/>
  <c r="AD185" i="2"/>
  <c r="AE185" i="2"/>
  <c r="AD168" i="2"/>
  <c r="AD69" i="2"/>
  <c r="AE69" i="2"/>
  <c r="AD64" i="2"/>
  <c r="AE50" i="2"/>
  <c r="AE239" i="2"/>
  <c r="AD225" i="2"/>
  <c r="AD174" i="2"/>
  <c r="AE174" i="2"/>
  <c r="AE156" i="2"/>
  <c r="AD117" i="2"/>
  <c r="AE117" i="2"/>
  <c r="AE116" i="2"/>
  <c r="AD93" i="2"/>
  <c r="AE93" i="2"/>
  <c r="AD215" i="2"/>
  <c r="AE215" i="2"/>
  <c r="AD145" i="2"/>
  <c r="AE145" i="2"/>
  <c r="AD139" i="2"/>
  <c r="AE139" i="2"/>
  <c r="AD73" i="2"/>
  <c r="AE71" i="2"/>
  <c r="AD66" i="2"/>
  <c r="AE66" i="2"/>
  <c r="AE56" i="2"/>
  <c r="AD56" i="2"/>
  <c r="AD323" i="2"/>
  <c r="AE308" i="2"/>
  <c r="AE307" i="2"/>
  <c r="AE282" i="2"/>
  <c r="AD281" i="2"/>
  <c r="AE264" i="2"/>
  <c r="AE257" i="2"/>
  <c r="AE249" i="2"/>
  <c r="AD249" i="2"/>
  <c r="AE186" i="2"/>
  <c r="AD151" i="2"/>
  <c r="AE151" i="2"/>
  <c r="AD118" i="2"/>
  <c r="AE118" i="2"/>
  <c r="AD86" i="2"/>
  <c r="AE86" i="2"/>
  <c r="AD79" i="2"/>
  <c r="AE79" i="2"/>
  <c r="AD227" i="2"/>
  <c r="AE227" i="2"/>
  <c r="AD177" i="2"/>
  <c r="AE146" i="2"/>
  <c r="AD146" i="2"/>
  <c r="AD127" i="2"/>
  <c r="AE122" i="2"/>
  <c r="AD121" i="2"/>
  <c r="AD57" i="2"/>
  <c r="AE57" i="2"/>
  <c r="AE255" i="2"/>
  <c r="AD250" i="2"/>
  <c r="AE228" i="2"/>
  <c r="AE204" i="2"/>
  <c r="AD188" i="2"/>
  <c r="AE140" i="2"/>
  <c r="AD140" i="2"/>
  <c r="AD75" i="2"/>
  <c r="AE75" i="2"/>
  <c r="AD67" i="2"/>
  <c r="AE67" i="2"/>
  <c r="AE43" i="2"/>
  <c r="AE42" i="2"/>
  <c r="AD39" i="2"/>
  <c r="AE39" i="2"/>
  <c r="AD251" i="2"/>
  <c r="AE189" i="2"/>
  <c r="AD178" i="2"/>
  <c r="AE152" i="2"/>
  <c r="AD152" i="2"/>
  <c r="AE80" i="2"/>
  <c r="AD80" i="2"/>
  <c r="AD58" i="2"/>
  <c r="AE58" i="2"/>
  <c r="AD44" i="2"/>
  <c r="AE40" i="2"/>
  <c r="AD229" i="2"/>
  <c r="AD190" i="2"/>
  <c r="AD179" i="2"/>
  <c r="AD141" i="2"/>
  <c r="AE141" i="2"/>
  <c r="AD88" i="2"/>
  <c r="AE88" i="2"/>
  <c r="AD76" i="2"/>
  <c r="AE76" i="2"/>
  <c r="AD45" i="2"/>
  <c r="AE45" i="2"/>
  <c r="AE68" i="2"/>
  <c r="AD68" i="2"/>
  <c r="AE55" i="2"/>
  <c r="AD77" i="2"/>
  <c r="AE77" i="2"/>
  <c r="AD46" i="2"/>
  <c r="AE46" i="2"/>
  <c r="AD85" i="2"/>
  <c r="AE85" i="2"/>
  <c r="AD83" i="2"/>
  <c r="AD70" i="2"/>
  <c r="AE70" i="2"/>
  <c r="AD65" i="2"/>
  <c r="AE65" i="2"/>
  <c r="AE59" i="2"/>
  <c r="AD248" i="2"/>
  <c r="AD226" i="2"/>
  <c r="AD214" i="2"/>
  <c r="AD173" i="2"/>
  <c r="AE173" i="2"/>
  <c r="AD158" i="2"/>
  <c r="AE158" i="2"/>
  <c r="AD138" i="2"/>
  <c r="AE138" i="2"/>
  <c r="AD106" i="2"/>
  <c r="AE106" i="2"/>
  <c r="AE157" i="2"/>
  <c r="AE87" i="2"/>
  <c r="AD107" i="2"/>
  <c r="AD94" i="2"/>
  <c r="AE94" i="2"/>
  <c r="AD154" i="2"/>
  <c r="AD95" i="2"/>
  <c r="AD82" i="2"/>
  <c r="AE82" i="2"/>
  <c r="AD20" i="2"/>
  <c r="AE20" i="2"/>
  <c r="AD30" i="2"/>
  <c r="AE30" i="2"/>
  <c r="AE23" i="2"/>
  <c r="AC23" i="2" s="1"/>
  <c r="AD23" i="2"/>
  <c r="AB23" i="2" s="1"/>
  <c r="AD25" i="2"/>
  <c r="AB25" i="2" s="1"/>
  <c r="AE25" i="2"/>
  <c r="AC25" i="2" s="1"/>
  <c r="AE33" i="2"/>
  <c r="AD33" i="2"/>
  <c r="AD17" i="2"/>
  <c r="AE17" i="2"/>
  <c r="AE19" i="2"/>
  <c r="AD19" i="2"/>
  <c r="AD26" i="2"/>
  <c r="AE26" i="2"/>
  <c r="AE21" i="2"/>
  <c r="AD21" i="2"/>
  <c r="AB21" i="2" s="1"/>
  <c r="AD34" i="2"/>
  <c r="AE34" i="2"/>
  <c r="AE28" i="2"/>
  <c r="AC28" i="2" s="1"/>
  <c r="AD28" i="2"/>
  <c r="AB28" i="2" s="1"/>
  <c r="AE22" i="2"/>
  <c r="AD22" i="2"/>
  <c r="AE35" i="2"/>
  <c r="AD35" i="2"/>
  <c r="AD29" i="2"/>
  <c r="AE29" i="2"/>
  <c r="AD36" i="2"/>
  <c r="AE36" i="2"/>
  <c r="AD31" i="2"/>
  <c r="AE31" i="2"/>
  <c r="AD24" i="2"/>
  <c r="AE24" i="2"/>
  <c r="AC24" i="2" s="1"/>
  <c r="AD32" i="2"/>
  <c r="AE32" i="2"/>
  <c r="AE16" i="2"/>
  <c r="AD16" i="2"/>
  <c r="AE27" i="2"/>
  <c r="AC27" i="2" s="1"/>
  <c r="AC21" i="2" l="1"/>
  <c r="AC20" i="2"/>
  <c r="AB20" i="2"/>
  <c r="AC22" i="2"/>
  <c r="AB17" i="2"/>
  <c r="AB26" i="2"/>
  <c r="AC26" i="2"/>
  <c r="AB19" i="2"/>
  <c r="AB22" i="2"/>
  <c r="AB24" i="2"/>
  <c r="E16" i="4"/>
  <c r="Q8" i="3" s="1"/>
  <c r="T8" i="3"/>
  <c r="E20" i="4"/>
  <c r="Q11" i="3" s="1"/>
  <c r="T11" i="3"/>
  <c r="E18" i="4"/>
  <c r="Q10" i="3" s="1"/>
  <c r="T10" i="3"/>
  <c r="E17" i="4"/>
  <c r="Q9" i="3" s="1"/>
  <c r="T9" i="3"/>
  <c r="H58" i="4"/>
  <c r="G58" i="4"/>
  <c r="AC19" i="2"/>
  <c r="AC17" i="2"/>
  <c r="AC16" i="2"/>
  <c r="F82" i="4"/>
  <c r="AF6" i="2"/>
  <c r="H20" i="4" l="1"/>
  <c r="R11" i="3" s="1"/>
  <c r="H17" i="4"/>
  <c r="R9" i="3" s="1"/>
  <c r="H18" i="4"/>
  <c r="R10" i="3" s="1"/>
  <c r="H16" i="4"/>
  <c r="R8" i="3" s="1"/>
  <c r="AI6" i="1" a="1"/>
  <c r="AI6" i="1" s="1"/>
  <c r="H82" i="4" l="1"/>
  <c r="AI5" i="1" a="1"/>
  <c r="AI5" i="1" s="1"/>
  <c r="AG417" i="1"/>
  <c r="AI5" i="4" a="1"/>
  <c r="AI5" i="4" s="1"/>
  <c r="AI6" i="4" a="1"/>
  <c r="AI6" i="4" s="1"/>
  <c r="Z287" i="1" l="1"/>
  <c r="Z282" i="1"/>
  <c r="Z281" i="1"/>
  <c r="Z280" i="1"/>
  <c r="Z279" i="1"/>
  <c r="Z278" i="1"/>
  <c r="Z277" i="1"/>
  <c r="Z276" i="1"/>
  <c r="Z274" i="1"/>
  <c r="Z273" i="1"/>
  <c r="Z263" i="1"/>
  <c r="Z262" i="1"/>
  <c r="Z261" i="1"/>
  <c r="Z260" i="1"/>
  <c r="Z257" i="1"/>
  <c r="Z252" i="1"/>
  <c r="Z235" i="1"/>
  <c r="Z241" i="1"/>
  <c r="Z240" i="1"/>
  <c r="Z239" i="1"/>
  <c r="Z238" i="1"/>
  <c r="Z237" i="1"/>
  <c r="Z236" i="1"/>
  <c r="Z234" i="1"/>
  <c r="Z233" i="1"/>
  <c r="Z232" i="1"/>
  <c r="Z231" i="1"/>
  <c r="Z230" i="1"/>
  <c r="Z229" i="1"/>
  <c r="Z228" i="1"/>
  <c r="Z227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42" i="1"/>
  <c r="Z243" i="1"/>
  <c r="Z244" i="1"/>
  <c r="Z245" i="1"/>
  <c r="Z246" i="1"/>
  <c r="Z247" i="1"/>
  <c r="Z248" i="1"/>
  <c r="Z249" i="1"/>
  <c r="Z250" i="1"/>
  <c r="Z251" i="1"/>
  <c r="Z253" i="1"/>
  <c r="Z254" i="1"/>
  <c r="Z255" i="1"/>
  <c r="Z256" i="1"/>
  <c r="Z258" i="1"/>
  <c r="Z259" i="1"/>
  <c r="Z264" i="1"/>
  <c r="Z265" i="1"/>
  <c r="Z266" i="1"/>
  <c r="Z267" i="1"/>
  <c r="Z268" i="1"/>
  <c r="Z269" i="1"/>
  <c r="Z270" i="1"/>
  <c r="Z271" i="1"/>
  <c r="Z272" i="1"/>
  <c r="Z275" i="1"/>
  <c r="Z283" i="1"/>
  <c r="Z284" i="1"/>
  <c r="Z285" i="1"/>
  <c r="Z286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43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30" i="1"/>
  <c r="Z120" i="1"/>
  <c r="Z121" i="1"/>
  <c r="Z122" i="1"/>
  <c r="Z123" i="1"/>
  <c r="Z124" i="1"/>
  <c r="Z125" i="1"/>
  <c r="Z126" i="1"/>
  <c r="Z127" i="1"/>
  <c r="Z128" i="1"/>
  <c r="Z12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99" i="1"/>
  <c r="Z98" i="1"/>
  <c r="Z97" i="1"/>
  <c r="Z94" i="1"/>
  <c r="Z95" i="1"/>
  <c r="Z96" i="1"/>
  <c r="Z88" i="1"/>
  <c r="Z89" i="1"/>
  <c r="Z90" i="1"/>
  <c r="Z91" i="1"/>
  <c r="Z92" i="1"/>
  <c r="Z93" i="1"/>
  <c r="Z87" i="1"/>
  <c r="Z82" i="1"/>
  <c r="Z83" i="1"/>
  <c r="Z84" i="1"/>
  <c r="Z85" i="1"/>
  <c r="Z86" i="1"/>
  <c r="Z81" i="1"/>
  <c r="Z80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49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17" i="1"/>
  <c r="Z16" i="1"/>
  <c r="Z15" i="1"/>
  <c r="Z14" i="1"/>
  <c r="Z13" i="1"/>
  <c r="Z12" i="1"/>
  <c r="Z11" i="1"/>
  <c r="Z10" i="1"/>
  <c r="Z3" i="1"/>
  <c r="Z9" i="1"/>
  <c r="Z8" i="1"/>
  <c r="Z7" i="1"/>
  <c r="Z6" i="1"/>
  <c r="Z5" i="1"/>
  <c r="Z4" i="1"/>
  <c r="AF5" i="2" l="1"/>
  <c r="AB16" i="2" l="1"/>
  <c r="G20" i="4" s="1"/>
  <c r="E11" i="3" s="1"/>
  <c r="K11" i="3" s="1"/>
  <c r="G18" i="4" l="1"/>
  <c r="E10" i="3" s="1"/>
  <c r="K10" i="3" s="1"/>
  <c r="G17" i="4"/>
  <c r="E9" i="3" s="1"/>
  <c r="K9" i="3" s="1"/>
  <c r="G16" i="4"/>
  <c r="E8" i="3" s="1"/>
  <c r="K8" i="3" s="1"/>
  <c r="G82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<sst xmlns="http://schemas.openxmlformats.org/spreadsheetml/2006/main" count="5710" uniqueCount="827">
  <si>
    <t>Existing Technology</t>
  </si>
  <si>
    <t>CFL - E26 / E12 Base Ballast Type</t>
  </si>
  <si>
    <t>Category</t>
  </si>
  <si>
    <t>Type</t>
  </si>
  <si>
    <t>CFL - E26 / E12 Base</t>
  </si>
  <si>
    <t>Magnetic Ballast</t>
  </si>
  <si>
    <t>A Series</t>
  </si>
  <si>
    <t>A Series - CFL</t>
  </si>
  <si>
    <t>9W</t>
  </si>
  <si>
    <t>ENERGY STAR Qualified LED Downlight Fixture</t>
  </si>
  <si>
    <t>CFL - Pin Based</t>
  </si>
  <si>
    <t>Electronic Ballast</t>
  </si>
  <si>
    <t>G25 (Globe)</t>
  </si>
  <si>
    <t>13W</t>
  </si>
  <si>
    <t>ENERGY STAR Qualified LED Downlight Retrofit Kit</t>
  </si>
  <si>
    <t>BR20 / R20</t>
  </si>
  <si>
    <t>18W</t>
  </si>
  <si>
    <t>ENERGY STAR Qualified LED Lamp</t>
  </si>
  <si>
    <t>High Pressure Sodium</t>
  </si>
  <si>
    <t>CFL Pin-Based Ballast Type</t>
  </si>
  <si>
    <t>BR30</t>
  </si>
  <si>
    <t>23W</t>
  </si>
  <si>
    <t>Custom Measure</t>
  </si>
  <si>
    <t>Incandescent / Halogen</t>
  </si>
  <si>
    <t>BR40 / R40</t>
  </si>
  <si>
    <t>42W</t>
  </si>
  <si>
    <t>Induction</t>
  </si>
  <si>
    <t>PAR30</t>
  </si>
  <si>
    <t>A Series - Inx</t>
  </si>
  <si>
    <t>29W</t>
  </si>
  <si>
    <t>LED</t>
  </si>
  <si>
    <t>PAR38</t>
  </si>
  <si>
    <t>40W</t>
  </si>
  <si>
    <t>DLC Qualified LED Lamp</t>
  </si>
  <si>
    <t>Mercury Vapor</t>
  </si>
  <si>
    <t>43W</t>
  </si>
  <si>
    <t>Metal Halide</t>
  </si>
  <si>
    <t>G25</t>
  </si>
  <si>
    <t>53W</t>
  </si>
  <si>
    <t>60W</t>
  </si>
  <si>
    <t>High Pressure Sodium Ballast Type</t>
  </si>
  <si>
    <t>72W</t>
  </si>
  <si>
    <t>T5 Linear Fluorescent</t>
  </si>
  <si>
    <t>75W</t>
  </si>
  <si>
    <t>LED or LEC Exit Sign</t>
  </si>
  <si>
    <t>T8 Linear Fluorescent</t>
  </si>
  <si>
    <t>100W</t>
  </si>
  <si>
    <t>DLC Qualified LED Flood Light</t>
  </si>
  <si>
    <t>T12 Linear Fluorescent</t>
  </si>
  <si>
    <t>Incandescent / Halogen Ballast Type</t>
  </si>
  <si>
    <t>108W</t>
  </si>
  <si>
    <t>N/A</t>
  </si>
  <si>
    <t>PL-C 1-Lamp</t>
  </si>
  <si>
    <t>150W</t>
  </si>
  <si>
    <t>High Intensity Discharge</t>
  </si>
  <si>
    <t>DLC Qualified LED High Bay / Low Bay Fixture</t>
  </si>
  <si>
    <t>PL-C 2-Lamp</t>
  </si>
  <si>
    <t>BA/CA Series - Inx</t>
  </si>
  <si>
    <t>25W</t>
  </si>
  <si>
    <t>DLC Qualified LED High Bay / Low Bay Retrofit Kit</t>
  </si>
  <si>
    <t>Induction Ballast Type</t>
  </si>
  <si>
    <t>PL-L 1-Lamp</t>
  </si>
  <si>
    <t>DLC Qualified LED Mogul Screw-Based Lamp</t>
  </si>
  <si>
    <t>PL-L 2-Lamp</t>
  </si>
  <si>
    <t>DLC Qualified LED Parking Garage Fixture</t>
  </si>
  <si>
    <t>PL-L 3-Lamp</t>
  </si>
  <si>
    <t>BR20 / R20 - CFL</t>
  </si>
  <si>
    <t>DLC Qualified LED Canopy Soffit Fixture</t>
  </si>
  <si>
    <t>LED Ballast Type</t>
  </si>
  <si>
    <t>DLC Qualified LED Wall Pack Fixture - Exterior</t>
  </si>
  <si>
    <t>Pulse Start Metal Halide</t>
  </si>
  <si>
    <t>BR20 / R20 - Inx</t>
  </si>
  <si>
    <t>30W</t>
  </si>
  <si>
    <t>DLC Qualified LED Wall Pack Fixture - Parking Garage</t>
  </si>
  <si>
    <t>Ceramic Metal Halide</t>
  </si>
  <si>
    <t>45W</t>
  </si>
  <si>
    <t>DLC Qualified LED Outdoor Area Fixture</t>
  </si>
  <si>
    <t>Mercury Vapor Ballast Type</t>
  </si>
  <si>
    <t>BR30 - CFL</t>
  </si>
  <si>
    <t>15W</t>
  </si>
  <si>
    <t>DLC Qualified LED Street Light Fixture</t>
  </si>
  <si>
    <t>BR30 - Inx</t>
  </si>
  <si>
    <t>65W</t>
  </si>
  <si>
    <t>BR40 / R40 - CFL</t>
  </si>
  <si>
    <t>19W</t>
  </si>
  <si>
    <t>Metal Halide Ballast Type</t>
  </si>
  <si>
    <t>T5 Fluorescent</t>
  </si>
  <si>
    <t>DLC Qualified LED Troffer Fixture</t>
  </si>
  <si>
    <t>BA/CA Series</t>
  </si>
  <si>
    <t>BR40 / R40 - Inx</t>
  </si>
  <si>
    <t>DLC Qualified LED Troffer Retrofit Kit</t>
  </si>
  <si>
    <t>90W</t>
  </si>
  <si>
    <t>DLC Qualified LED Direct Linear Ambient Fixture</t>
  </si>
  <si>
    <t>G25 (Globe) - CFL</t>
  </si>
  <si>
    <t>DLC Qualified LED Linear Lamp - UL Type A &amp; A/B</t>
  </si>
  <si>
    <t>DLC Qualified LED Linear Lamp - UL Type B</t>
  </si>
  <si>
    <t>MR16</t>
  </si>
  <si>
    <t>DLC Qualified LED Linear Lamp - UL Type C</t>
  </si>
  <si>
    <t>PAR20</t>
  </si>
  <si>
    <t>G25 (Globe) - Inx</t>
  </si>
  <si>
    <t>T8 Fluorescent</t>
  </si>
  <si>
    <t>T5 Linear Fluorescent Ballast Type</t>
  </si>
  <si>
    <t>Exit Sign</t>
  </si>
  <si>
    <t>DLC Qualified LED Refrigerated Case Lighting</t>
  </si>
  <si>
    <t>2 ft 1-Lamp</t>
  </si>
  <si>
    <t>2 ft 2-Lamp</t>
  </si>
  <si>
    <t>T8 Linear Fluorescent Ballast Type</t>
  </si>
  <si>
    <t>4 ft 1-Lamp</t>
  </si>
  <si>
    <t>Electronic - Standard Efficiency - Normal Ballast Factor</t>
  </si>
  <si>
    <t>4 ft 2-Lamp</t>
  </si>
  <si>
    <t>DLC Qualified LED Stairwell Fixture</t>
  </si>
  <si>
    <t>Electronic - Standard Efficiency - Low Ballast Factor</t>
  </si>
  <si>
    <t>4 ft 3-Lamp</t>
  </si>
  <si>
    <t>MR16 - Inx</t>
  </si>
  <si>
    <t>20W</t>
  </si>
  <si>
    <t>Electronic - Standard Efficiency - High Ballast Factor</t>
  </si>
  <si>
    <t>4 ft 4-Lamp</t>
  </si>
  <si>
    <t>35W</t>
  </si>
  <si>
    <t>Electronic - High Efficiency - Normal Ballast Factor</t>
  </si>
  <si>
    <t>4 ft 6-Lamp</t>
  </si>
  <si>
    <t>50W</t>
  </si>
  <si>
    <t>T12 Fluorescent</t>
  </si>
  <si>
    <t>Electronic - High Efficiency - Low Ballast Factor</t>
  </si>
  <si>
    <t>4 ft 8-Lamp</t>
  </si>
  <si>
    <t>PAR20 - Inx</t>
  </si>
  <si>
    <t>37W</t>
  </si>
  <si>
    <t>Electronic - High Efficiency - High Ballast Factor</t>
  </si>
  <si>
    <t>38W</t>
  </si>
  <si>
    <t>2 ft 3-Lamp</t>
  </si>
  <si>
    <t>PAR30 - CFL</t>
  </si>
  <si>
    <t>2 ft 4-Lamp</t>
  </si>
  <si>
    <t>PAR30 - Inx</t>
  </si>
  <si>
    <t>39W</t>
  </si>
  <si>
    <t>3 ft 1-Lamp</t>
  </si>
  <si>
    <t>3 ft 2-Lamp</t>
  </si>
  <si>
    <t>55W</t>
  </si>
  <si>
    <t>3 ft 3-Lamp</t>
  </si>
  <si>
    <t>3 ft 4-Lamp</t>
  </si>
  <si>
    <t>PAR38 - CFL</t>
  </si>
  <si>
    <t>PAR38 - Inx</t>
  </si>
  <si>
    <t>5 ft 1-Lamp</t>
  </si>
  <si>
    <t>6 ft 1-Lamp</t>
  </si>
  <si>
    <t>120W</t>
  </si>
  <si>
    <t>8 ft 1-Lamp</t>
  </si>
  <si>
    <t>Exit Sign - Inx</t>
  </si>
  <si>
    <t>8 ft 2-Lamp</t>
  </si>
  <si>
    <t>PL-C</t>
  </si>
  <si>
    <t>5W</t>
  </si>
  <si>
    <t>7W</t>
  </si>
  <si>
    <t>22W</t>
  </si>
  <si>
    <t>26W</t>
  </si>
  <si>
    <t>28W</t>
  </si>
  <si>
    <t>32W</t>
  </si>
  <si>
    <t>PL-L</t>
  </si>
  <si>
    <t>24W</t>
  </si>
  <si>
    <t>36W</t>
  </si>
  <si>
    <t>80W</t>
  </si>
  <si>
    <t>70W</t>
  </si>
  <si>
    <t>175W</t>
  </si>
  <si>
    <t>250W</t>
  </si>
  <si>
    <t>400W</t>
  </si>
  <si>
    <t>750W</t>
  </si>
  <si>
    <t>1000W</t>
  </si>
  <si>
    <t>1500W</t>
  </si>
  <si>
    <t>2000W</t>
  </si>
  <si>
    <t>125W</t>
  </si>
  <si>
    <t>200W</t>
  </si>
  <si>
    <t>320W</t>
  </si>
  <si>
    <t>350W</t>
  </si>
  <si>
    <t>450W</t>
  </si>
  <si>
    <t>0.5W</t>
  </si>
  <si>
    <t>1W</t>
  </si>
  <si>
    <t>2W</t>
  </si>
  <si>
    <t>3W</t>
  </si>
  <si>
    <t>4W</t>
  </si>
  <si>
    <t>360W</t>
  </si>
  <si>
    <t>6W</t>
  </si>
  <si>
    <t>8W</t>
  </si>
  <si>
    <t>10W</t>
  </si>
  <si>
    <t>11W</t>
  </si>
  <si>
    <t>12W</t>
  </si>
  <si>
    <t>14W</t>
  </si>
  <si>
    <t>16W</t>
  </si>
  <si>
    <t>310W</t>
  </si>
  <si>
    <t>17W</t>
  </si>
  <si>
    <t>600W</t>
  </si>
  <si>
    <t>21W</t>
  </si>
  <si>
    <t>27W</t>
  </si>
  <si>
    <t>31W</t>
  </si>
  <si>
    <t>85W</t>
  </si>
  <si>
    <t>33W</t>
  </si>
  <si>
    <t>34W</t>
  </si>
  <si>
    <t>165W</t>
  </si>
  <si>
    <t>T5 Fluorescent - 2 ft</t>
  </si>
  <si>
    <t>T5 Fluorescent - 4 ft</t>
  </si>
  <si>
    <t>54W</t>
  </si>
  <si>
    <t>T8 Fluorescent - 2 ft</t>
  </si>
  <si>
    <t>41W</t>
  </si>
  <si>
    <t>T8 Fluorescent - 3 ft</t>
  </si>
  <si>
    <t>T8 Fluorescent - 4 ft</t>
  </si>
  <si>
    <t>44W</t>
  </si>
  <si>
    <t>46W</t>
  </si>
  <si>
    <t>T8 Fluorescent - 5 ft</t>
  </si>
  <si>
    <t>47W</t>
  </si>
  <si>
    <t>48W</t>
  </si>
  <si>
    <t>T8 Fluorescent - 6 ft</t>
  </si>
  <si>
    <t>49W</t>
  </si>
  <si>
    <t>T8 Fluorescent - 8 ft</t>
  </si>
  <si>
    <t>59W</t>
  </si>
  <si>
    <t>66W</t>
  </si>
  <si>
    <t>86W</t>
  </si>
  <si>
    <t>T12 Fluorescent - 2 ft</t>
  </si>
  <si>
    <t>T12 Fluorescent - 3 ft</t>
  </si>
  <si>
    <t>95W</t>
  </si>
  <si>
    <t>T12 Fluorescent - 4 ft</t>
  </si>
  <si>
    <t>T12 Fluorescent - 5 ft</t>
  </si>
  <si>
    <t>T12 Fluorescent - 6 ft</t>
  </si>
  <si>
    <t>57W</t>
  </si>
  <si>
    <t>225W</t>
  </si>
  <si>
    <t>T12 Fluorescent - 8 ft</t>
  </si>
  <si>
    <t>275W</t>
  </si>
  <si>
    <t>300W</t>
  </si>
  <si>
    <t>325W</t>
  </si>
  <si>
    <t>110W</t>
  </si>
  <si>
    <t>Area Description</t>
  </si>
  <si>
    <t>Facility Type</t>
  </si>
  <si>
    <t>Annual Hours</t>
  </si>
  <si>
    <t>Peak Hours</t>
  </si>
  <si>
    <t>Cooling Type</t>
  </si>
  <si>
    <t>Business Name</t>
  </si>
  <si>
    <t>Existing Quantity</t>
  </si>
  <si>
    <t>Lighting Inventory Spreadsheet</t>
  </si>
  <si>
    <t>Office</t>
  </si>
  <si>
    <t>Retail</t>
  </si>
  <si>
    <t>Health Care</t>
  </si>
  <si>
    <t>Restaurant</t>
  </si>
  <si>
    <t>Education</t>
  </si>
  <si>
    <t>Lodging</t>
  </si>
  <si>
    <t>Grocery</t>
  </si>
  <si>
    <t>Warehouse</t>
  </si>
  <si>
    <t>Other</t>
  </si>
  <si>
    <t>Xcel Match</t>
  </si>
  <si>
    <t>CF</t>
  </si>
  <si>
    <t>Office - Low Rise</t>
  </si>
  <si>
    <t>Retail - Strip Mall</t>
  </si>
  <si>
    <t>Healthcare Office / Outpatient</t>
  </si>
  <si>
    <t>Other/Misc.</t>
  </si>
  <si>
    <t>Grocery/Convenience Store</t>
  </si>
  <si>
    <t>Hotel/Motel Common Areas</t>
  </si>
  <si>
    <t>Secondary School</t>
  </si>
  <si>
    <t>Exterior</t>
  </si>
  <si>
    <t>Exterior - Dusk to Dawn</t>
  </si>
  <si>
    <t>None</t>
  </si>
  <si>
    <t>A/C</t>
  </si>
  <si>
    <t>Evaporative</t>
  </si>
  <si>
    <t>Cooler</t>
  </si>
  <si>
    <t>Freezer</t>
  </si>
  <si>
    <t>kWH Factor</t>
  </si>
  <si>
    <t>kW Factor</t>
  </si>
  <si>
    <t>Occupancy Sensor</t>
  </si>
  <si>
    <t>Networked Lighting Controls</t>
  </si>
  <si>
    <t>Lighting Control Type</t>
  </si>
  <si>
    <t>Savings Factor</t>
  </si>
  <si>
    <t>Ballast Type</t>
  </si>
  <si>
    <t>CFLScrewInBallast</t>
  </si>
  <si>
    <t>CFLPinBasedBallast</t>
  </si>
  <si>
    <t>HPSBallast</t>
  </si>
  <si>
    <t>InxHalBallast</t>
  </si>
  <si>
    <t>InductionBallast</t>
  </si>
  <si>
    <t>LEDBallast</t>
  </si>
  <si>
    <t>MVBallast</t>
  </si>
  <si>
    <t>MHBallast</t>
  </si>
  <si>
    <t>CMHBallast</t>
  </si>
  <si>
    <t>PSMHBallast</t>
  </si>
  <si>
    <t>T5Ballast</t>
  </si>
  <si>
    <t>T8Ballast</t>
  </si>
  <si>
    <t>T12Ballast</t>
  </si>
  <si>
    <t>CFLScrewInLamps</t>
  </si>
  <si>
    <t>CFLPinBasedLamps</t>
  </si>
  <si>
    <t>HPSLamps</t>
  </si>
  <si>
    <t>InxHalLamps</t>
  </si>
  <si>
    <t>InductionLamps</t>
  </si>
  <si>
    <t>LEDLamps</t>
  </si>
  <si>
    <t>MVLamps</t>
  </si>
  <si>
    <t>MHLamps</t>
  </si>
  <si>
    <t>CMHLamps</t>
  </si>
  <si>
    <t>PSMHLamps</t>
  </si>
  <si>
    <t>T5Lamps</t>
  </si>
  <si>
    <t>T8Lamps</t>
  </si>
  <si>
    <t>T12Lamps</t>
  </si>
  <si>
    <t>Indirect Lamps</t>
  </si>
  <si>
    <t>Indirect Ballast</t>
  </si>
  <si>
    <t>Concat</t>
  </si>
  <si>
    <t>Fixture Wattage</t>
  </si>
  <si>
    <t>Fixture Configuration</t>
  </si>
  <si>
    <t>Wattage</t>
  </si>
  <si>
    <t>375W</t>
  </si>
  <si>
    <t>425W</t>
  </si>
  <si>
    <t>475W</t>
  </si>
  <si>
    <t>500W</t>
  </si>
  <si>
    <t>550W</t>
  </si>
  <si>
    <t>650W</t>
  </si>
  <si>
    <t>700W</t>
  </si>
  <si>
    <t>800W</t>
  </si>
  <si>
    <t>900W</t>
  </si>
  <si>
    <t>T12 Linear Fluorescent Ballast Type</t>
  </si>
  <si>
    <t>Electronic Ballast - High Efficiency</t>
  </si>
  <si>
    <t>Measure ID is the Pimcore measure id</t>
  </si>
  <si>
    <t>Status is "Pending" (hard-coded)</t>
  </si>
  <si>
    <t>Record Type ID indicates that a "Measure Line Item" is being imported (hard-coded)</t>
  </si>
  <si>
    <t>Measure Location is the ID from the LED Lighting Measure (from the portal)</t>
  </si>
  <si>
    <t>Program is the Program ID (hard-coded)</t>
  </si>
  <si>
    <t>Enrollment Application is the ID created from the EnrollmentApplication import</t>
  </si>
  <si>
    <t>Pending</t>
  </si>
  <si>
    <t>Lighting</t>
  </si>
  <si>
    <t>Lighting Project</t>
  </si>
  <si>
    <t>{"Measure Lookup Information":"None"}</t>
  </si>
  <si>
    <t>{"Measure Calculations":"None"}</t>
  </si>
  <si>
    <t>C&amp;I Downstream</t>
  </si>
  <si>
    <t>Prescriptive</t>
  </si>
  <si>
    <t>User Product Inputs</t>
  </si>
  <si>
    <t>Total Incentive</t>
  </si>
  <si>
    <t>Status</t>
  </si>
  <si>
    <t>SC Peak Demand Savings (kW)</t>
  </si>
  <si>
    <t>Quantity</t>
  </si>
  <si>
    <t>Measure Type</t>
  </si>
  <si>
    <t>Measure Subtype</t>
  </si>
  <si>
    <t>Measure Purchase Cost</t>
  </si>
  <si>
    <t>Measure Lookup Information</t>
  </si>
  <si>
    <t>Measure Calculations</t>
  </si>
  <si>
    <t>Installation Cost</t>
  </si>
  <si>
    <t>Incentive/Unit</t>
  </si>
  <si>
    <t>Delivery Channel</t>
  </si>
  <si>
    <t>Deleted</t>
  </si>
  <si>
    <t>Application Type</t>
  </si>
  <si>
    <t>Record Type ID</t>
  </si>
  <si>
    <t>Measure Name Text</t>
  </si>
  <si>
    <t>Program</t>
  </si>
  <si>
    <t>Enrollment Application</t>
  </si>
  <si>
    <r>
      <rPr>
        <b/>
        <sz val="16"/>
        <rFont val="Calibri"/>
        <family val="2"/>
      </rPr>
      <t xml:space="preserve">Qualifying Equipment Information
</t>
    </r>
    <r>
      <rPr>
        <sz val="8.5"/>
        <rFont val="Calibri"/>
        <family val="2"/>
      </rPr>
      <t xml:space="preserve">Total rebate amount per application will be no more than 50% of the total labor, material and equipment costs shown on itemized invoices for
</t>
    </r>
    <r>
      <rPr>
        <sz val="8.5"/>
        <rFont val="Calibri"/>
        <family val="2"/>
      </rPr>
      <t xml:space="preserve">the qualifying measures. The Design Lights Consortium (DLC) Qualified Products List can be accessed at </t>
    </r>
    <r>
      <rPr>
        <u/>
        <sz val="8.5"/>
        <color rgb="FF215E9E"/>
        <rFont val="Calibri"/>
        <family val="2"/>
      </rPr>
      <t>www.designlights.org/search</t>
    </r>
    <r>
      <rPr>
        <sz val="8.5"/>
        <rFont val="Calibri"/>
        <family val="2"/>
      </rPr>
      <t>.</t>
    </r>
  </si>
  <si>
    <r>
      <rPr>
        <sz val="14"/>
        <color rgb="FFFFFFFF"/>
        <rFont val="Calibri"/>
        <family val="2"/>
      </rPr>
      <t>LIGHTING QUALIFYING MEASURES</t>
    </r>
  </si>
  <si>
    <r>
      <rPr>
        <sz val="9"/>
        <rFont val="Calibri"/>
        <family val="2"/>
      </rPr>
      <t>Equipment</t>
    </r>
  </si>
  <si>
    <r>
      <rPr>
        <sz val="9"/>
        <rFont val="Calibri"/>
        <family val="2"/>
      </rPr>
      <t>Specifications</t>
    </r>
  </si>
  <si>
    <r>
      <rPr>
        <sz val="9"/>
        <rFont val="Calibri"/>
        <family val="2"/>
      </rPr>
      <t>Maximum Rebate per Unit</t>
    </r>
  </si>
  <si>
    <r>
      <rPr>
        <sz val="9"/>
        <rFont val="Calibri"/>
        <family val="2"/>
      </rPr>
      <t>Quantity</t>
    </r>
  </si>
  <si>
    <r>
      <rPr>
        <sz val="9"/>
        <rFont val="Calibri"/>
        <family val="2"/>
      </rPr>
      <t>Rebate</t>
    </r>
  </si>
  <si>
    <r>
      <rPr>
        <b/>
        <sz val="8"/>
        <rFont val="Calibri"/>
        <family val="2"/>
      </rPr>
      <t>LED ENERGY STAR® Interior Lamps</t>
    </r>
  </si>
  <si>
    <r>
      <rPr>
        <sz val="8"/>
        <rFont val="Calibri"/>
        <family val="2"/>
      </rPr>
      <t>Energy Star-rated LED Lamps</t>
    </r>
  </si>
  <si>
    <r>
      <rPr>
        <sz val="8"/>
        <rFont val="Calibri"/>
        <family val="2"/>
      </rPr>
      <t>Replace incandescent lamps with an Energy Star-rated LED lamp.</t>
    </r>
  </si>
  <si>
    <r>
      <rPr>
        <sz val="8"/>
        <rFont val="Calibri"/>
        <family val="2"/>
      </rPr>
      <t>$1.00 per lamp</t>
    </r>
  </si>
  <si>
    <r>
      <rPr>
        <b/>
        <sz val="8"/>
        <rFont val="Calibri"/>
        <family val="2"/>
      </rPr>
      <t>LED Exit Signs</t>
    </r>
  </si>
  <si>
    <r>
      <rPr>
        <sz val="8"/>
        <rFont val="Calibri"/>
        <family val="2"/>
      </rPr>
      <t>LED Exit Signs</t>
    </r>
  </si>
  <si>
    <r>
      <rPr>
        <sz val="8"/>
        <rFont val="Calibri"/>
        <family val="2"/>
      </rPr>
      <t>Replace incandescent exit sign with an LED exit sign.</t>
    </r>
  </si>
  <si>
    <r>
      <rPr>
        <sz val="8"/>
        <rFont val="Calibri"/>
        <family val="2"/>
      </rPr>
      <t>$10 per fixture</t>
    </r>
  </si>
  <si>
    <r>
      <rPr>
        <b/>
        <sz val="8"/>
        <rFont val="Calibri"/>
        <family val="2"/>
      </rPr>
      <t>LED ENERGY STAR® Downlight Fixtures</t>
    </r>
  </si>
  <si>
    <r>
      <rPr>
        <sz val="8"/>
        <rFont val="Calibri"/>
        <family val="2"/>
      </rPr>
      <t>Energy Star-rated fixture 50W or less</t>
    </r>
  </si>
  <si>
    <r>
      <rPr>
        <sz val="8"/>
        <rFont val="Calibri"/>
        <family val="2"/>
      </rPr>
      <t>Replace incandescent or HID* downlight fixture with an Energy Star-rated LED downlight fixture 50W or less.</t>
    </r>
  </si>
  <si>
    <r>
      <rPr>
        <sz val="8"/>
        <rFont val="Calibri"/>
        <family val="2"/>
      </rPr>
      <t>$15 per fixture</t>
    </r>
  </si>
  <si>
    <r>
      <rPr>
        <b/>
        <sz val="8"/>
        <rFont val="Calibri"/>
        <family val="2"/>
      </rPr>
      <t xml:space="preserve">Standalone Lighting Controls
</t>
    </r>
    <r>
      <rPr>
        <sz val="7"/>
        <rFont val="Calibri"/>
        <family val="2"/>
      </rPr>
      <t>The controls must be permanently installed. The controls may be mounted to a wall, ceiling or integrally into the fixture and function independently (not part of Networked Lighting Controls). The fixture cannot exceed 35% of full wattage during unoccupied periods. On-Off controls for HID fixtures are not eligible.</t>
    </r>
  </si>
  <si>
    <r>
      <rPr>
        <sz val="8"/>
        <rFont val="Calibri"/>
        <family val="2"/>
      </rPr>
      <t>Occupancy Sensor</t>
    </r>
  </si>
  <si>
    <r>
      <rPr>
        <sz val="8"/>
        <rFont val="Calibri"/>
        <family val="2"/>
      </rPr>
      <t>Adjusts light levels according to the presence of occupants.</t>
    </r>
  </si>
  <si>
    <r>
      <rPr>
        <sz val="8"/>
        <rFont val="Calibri"/>
        <family val="2"/>
      </rPr>
      <t>$0.30 per Watt Controlled</t>
    </r>
  </si>
  <si>
    <r>
      <rPr>
        <sz val="8"/>
        <rFont val="Calibri"/>
        <family val="2"/>
      </rPr>
      <t>$</t>
    </r>
  </si>
  <si>
    <r>
      <rPr>
        <sz val="8"/>
        <rFont val="Calibri"/>
        <family val="2"/>
      </rPr>
      <t>Daylight (photocell) Sensor</t>
    </r>
  </si>
  <si>
    <r>
      <rPr>
        <sz val="8"/>
        <rFont val="Calibri"/>
        <family val="2"/>
      </rPr>
      <t>Adjusts light levels automatically in response to the presence of natural light.</t>
    </r>
  </si>
  <si>
    <r>
      <rPr>
        <sz val="8"/>
        <rFont val="Calibri"/>
        <family val="2"/>
      </rPr>
      <t>Occupancy and Daylighting (photocell) Sensor</t>
    </r>
  </si>
  <si>
    <r>
      <rPr>
        <sz val="8"/>
        <rFont val="Calibri"/>
        <family val="2"/>
      </rPr>
      <t>Performs the functions of both.</t>
    </r>
  </si>
  <si>
    <r>
      <rPr>
        <b/>
        <sz val="8"/>
        <rFont val="Calibri"/>
        <family val="2"/>
      </rPr>
      <t>Networked Lighting Controls</t>
    </r>
  </si>
  <si>
    <r>
      <rPr>
        <sz val="8"/>
        <rFont val="Calibri"/>
        <family val="2"/>
      </rPr>
      <t>Networked Lighting Controls</t>
    </r>
  </si>
  <si>
    <r>
      <rPr>
        <sz val="8"/>
        <rFont val="Calibri"/>
        <family val="2"/>
      </rPr>
      <t>Controlled fixtures must be LED, installed within the past 5 years. Controls must be listed on the DLC Qualified Products List.</t>
    </r>
  </si>
  <si>
    <r>
      <rPr>
        <sz val="8"/>
        <rFont val="Calibri"/>
        <family val="2"/>
      </rPr>
      <t>$0.60 per Watt Controlled</t>
    </r>
  </si>
  <si>
    <r>
      <rPr>
        <b/>
        <sz val="8"/>
        <rFont val="Calibri"/>
        <family val="2"/>
      </rPr>
      <t>LED High or Low Bay Fixtures</t>
    </r>
  </si>
  <si>
    <r>
      <rPr>
        <sz val="8"/>
        <rFont val="Calibri"/>
        <family val="2"/>
      </rPr>
      <t>LED Low Bay, 10,000 Lumens or Less</t>
    </r>
  </si>
  <si>
    <r>
      <rPr>
        <sz val="8"/>
        <rFont val="Calibri"/>
        <family val="2"/>
      </rPr>
      <t>Replace T12, T8, T5, HID* fixture with an LED low bay fixture.</t>
    </r>
  </si>
  <si>
    <r>
      <rPr>
        <sz val="8"/>
        <rFont val="Calibri"/>
        <family val="2"/>
      </rPr>
      <t>$20 per fixture</t>
    </r>
  </si>
  <si>
    <r>
      <rPr>
        <sz val="8"/>
        <rFont val="Calibri"/>
        <family val="2"/>
      </rPr>
      <t>LED High Bay, 10,000 &lt; 15,000 Lumens</t>
    </r>
  </si>
  <si>
    <r>
      <rPr>
        <sz val="8"/>
        <rFont val="Calibri"/>
        <family val="2"/>
      </rPr>
      <t>$65 per fixture</t>
    </r>
  </si>
  <si>
    <r>
      <rPr>
        <sz val="8"/>
        <rFont val="Calibri"/>
        <family val="2"/>
      </rPr>
      <t>LED High Bay, 15,000 &lt; 20,000 Lumens</t>
    </r>
  </si>
  <si>
    <r>
      <rPr>
        <sz val="8"/>
        <rFont val="Calibri"/>
        <family val="2"/>
      </rPr>
      <t>$100 per fixture</t>
    </r>
  </si>
  <si>
    <r>
      <rPr>
        <sz val="8"/>
        <rFont val="Calibri"/>
        <family val="2"/>
      </rPr>
      <t>LED High Bay, 20,000 &lt; 30,000 Lumens</t>
    </r>
  </si>
  <si>
    <r>
      <rPr>
        <sz val="8"/>
        <rFont val="Calibri"/>
        <family val="2"/>
      </rPr>
      <t>$125 per fixture</t>
    </r>
  </si>
  <si>
    <r>
      <rPr>
        <sz val="8"/>
        <rFont val="Calibri"/>
        <family val="2"/>
      </rPr>
      <t>LED High Bay, 30,000 &lt; 40,000 Lumens</t>
    </r>
  </si>
  <si>
    <r>
      <rPr>
        <sz val="8"/>
        <rFont val="Calibri"/>
        <family val="2"/>
      </rPr>
      <t>$175 per fixture</t>
    </r>
  </si>
  <si>
    <r>
      <rPr>
        <sz val="8"/>
        <rFont val="Calibri"/>
        <family val="2"/>
      </rPr>
      <t>LED High Bay, 40,000 &lt; 50,000 Lumens</t>
    </r>
  </si>
  <si>
    <r>
      <rPr>
        <sz val="8"/>
        <rFont val="Calibri"/>
        <family val="2"/>
      </rPr>
      <t>$200 per fixture</t>
    </r>
  </si>
  <si>
    <r>
      <rPr>
        <sz val="8"/>
        <rFont val="Calibri"/>
        <family val="2"/>
      </rPr>
      <t>LED High Bay, &gt; 50,000 Lumens</t>
    </r>
  </si>
  <si>
    <r>
      <rPr>
        <sz val="8"/>
        <rFont val="Calibri"/>
        <family val="2"/>
      </rPr>
      <t>$250 per fixture</t>
    </r>
  </si>
  <si>
    <r>
      <rPr>
        <b/>
        <sz val="8"/>
        <rFont val="Calibri"/>
        <family val="2"/>
      </rPr>
      <t>LED Fixtures for Outdoor Pole/Arm Mounted Parking/Roadway Installations</t>
    </r>
  </si>
  <si>
    <r>
      <rPr>
        <sz val="8"/>
        <rFont val="Calibri"/>
        <family val="2"/>
      </rPr>
      <t>75W or less</t>
    </r>
  </si>
  <si>
    <r>
      <rPr>
        <sz val="8"/>
        <rFont val="Calibri"/>
        <family val="2"/>
      </rPr>
      <t>Replace HID* fixtures for LED fixtures. Must be listed on the DLC Qualified Products List.</t>
    </r>
  </si>
  <si>
    <r>
      <rPr>
        <sz val="8"/>
        <rFont val="Calibri"/>
        <family val="2"/>
      </rPr>
      <t>$40 per fixture</t>
    </r>
  </si>
  <si>
    <r>
      <rPr>
        <sz val="8"/>
        <rFont val="Calibri"/>
        <family val="2"/>
      </rPr>
      <t>75W to 100W</t>
    </r>
  </si>
  <si>
    <r>
      <rPr>
        <sz val="8"/>
        <rFont val="Calibri"/>
        <family val="2"/>
      </rPr>
      <t>Greater than 100W</t>
    </r>
  </si>
  <si>
    <r>
      <rPr>
        <sz val="8"/>
        <rFont val="Calibri"/>
        <family val="2"/>
      </rPr>
      <t>$140 per fixture</t>
    </r>
  </si>
  <si>
    <r>
      <rPr>
        <b/>
        <sz val="8"/>
        <rFont val="Calibri"/>
        <family val="2"/>
      </rPr>
      <t>LED Refrigerated Case Lighting</t>
    </r>
  </si>
  <si>
    <r>
      <rPr>
        <sz val="8"/>
        <rFont val="Calibri"/>
        <family val="2"/>
      </rPr>
      <t>LED Refrigerated Case Lighting</t>
    </r>
  </si>
  <si>
    <r>
      <rPr>
        <sz val="7"/>
        <rFont val="Calibri"/>
        <family val="2"/>
      </rPr>
      <t>Replace T8 or T12 linear fluorescent refrigerated case door lighting with LED refrigerated case door lighting. Must be listed on the DLC Qualified Products List.</t>
    </r>
  </si>
  <si>
    <r>
      <rPr>
        <sz val="8"/>
        <rFont val="Calibri"/>
        <family val="2"/>
      </rPr>
      <t>$45 per door</t>
    </r>
  </si>
  <si>
    <r>
      <rPr>
        <b/>
        <sz val="8"/>
        <rFont val="Calibri"/>
        <family val="2"/>
      </rPr>
      <t>LED Mogul Screw Base Replacements</t>
    </r>
  </si>
  <si>
    <r>
      <rPr>
        <sz val="8"/>
        <rFont val="Calibri"/>
        <family val="2"/>
      </rPr>
      <t>40W to 50W LED</t>
    </r>
  </si>
  <si>
    <r>
      <rPr>
        <sz val="8"/>
        <rFont val="Calibri"/>
        <family val="2"/>
      </rPr>
      <t>Replace an HID* lamp. Must be listed on the DLC Qualified Products List.</t>
    </r>
  </si>
  <si>
    <r>
      <rPr>
        <sz val="8"/>
        <rFont val="Calibri"/>
        <family val="2"/>
      </rPr>
      <t>$45 per lamp</t>
    </r>
  </si>
  <si>
    <r>
      <rPr>
        <sz val="8"/>
        <rFont val="Calibri"/>
        <family val="2"/>
      </rPr>
      <t>50W to 80W LED</t>
    </r>
  </si>
  <si>
    <r>
      <rPr>
        <sz val="8"/>
        <rFont val="Calibri"/>
        <family val="2"/>
      </rPr>
      <t>$60 per lamp</t>
    </r>
  </si>
  <si>
    <r>
      <rPr>
        <sz val="8"/>
        <rFont val="Calibri"/>
        <family val="2"/>
      </rPr>
      <t>80W to 120W LED</t>
    </r>
  </si>
  <si>
    <r>
      <rPr>
        <sz val="8"/>
        <rFont val="Calibri"/>
        <family val="2"/>
      </rPr>
      <t>$75 per lamp</t>
    </r>
  </si>
  <si>
    <r>
      <rPr>
        <sz val="8"/>
        <rFont val="Calibri"/>
        <family val="2"/>
      </rPr>
      <t>120W to 145W LED</t>
    </r>
  </si>
  <si>
    <r>
      <rPr>
        <sz val="8"/>
        <rFont val="Calibri"/>
        <family val="2"/>
      </rPr>
      <t>$90 per lamp</t>
    </r>
  </si>
  <si>
    <r>
      <rPr>
        <sz val="8"/>
        <rFont val="Calibri"/>
        <family val="2"/>
      </rPr>
      <t>145W to 230W LED</t>
    </r>
  </si>
  <si>
    <r>
      <rPr>
        <sz val="8"/>
        <rFont val="Calibri"/>
        <family val="2"/>
      </rPr>
      <t>$100 per lamp</t>
    </r>
  </si>
  <si>
    <r>
      <rPr>
        <b/>
        <sz val="8"/>
        <rFont val="Calibri"/>
        <family val="2"/>
      </rPr>
      <t>High Performance T8 Lamps</t>
    </r>
  </si>
  <si>
    <r>
      <rPr>
        <sz val="8"/>
        <rFont val="Calibri"/>
        <family val="2"/>
      </rPr>
      <t>High Performance T8 lamps</t>
    </r>
  </si>
  <si>
    <r>
      <rPr>
        <sz val="8"/>
        <rFont val="Calibri"/>
        <family val="2"/>
      </rPr>
      <t>Replace 32W standard lamps in existing T8 fixtures with 28W or less lamps. The existing ballasts must be compatible with low wattage T8 lamps.</t>
    </r>
  </si>
  <si>
    <r>
      <rPr>
        <sz val="8"/>
        <rFont val="Calibri"/>
        <family val="2"/>
      </rPr>
      <t>$7.50 per lamp</t>
    </r>
  </si>
  <si>
    <r>
      <rPr>
        <b/>
        <sz val="8"/>
        <rFont val="Calibri"/>
        <family val="2"/>
      </rPr>
      <t>LED Horticultural Lamps</t>
    </r>
  </si>
  <si>
    <r>
      <rPr>
        <sz val="8"/>
        <rFont val="Calibri"/>
        <family val="2"/>
      </rPr>
      <t>LED Horticultural Lamps</t>
    </r>
  </si>
  <si>
    <r>
      <rPr>
        <sz val="8"/>
        <rFont val="Calibri"/>
        <family val="2"/>
      </rPr>
      <t>Replace interior horticultural HID* and fluorescent lighting with LED horticultural lamps.</t>
    </r>
  </si>
  <si>
    <r>
      <rPr>
        <sz val="8"/>
        <rFont val="Calibri"/>
        <family val="2"/>
      </rPr>
      <t>$175 per lamp</t>
    </r>
  </si>
  <si>
    <r>
      <rPr>
        <b/>
        <sz val="8"/>
        <rFont val="Calibri"/>
        <family val="2"/>
      </rPr>
      <t>LED Recessed Troffer Fixtures</t>
    </r>
  </si>
  <si>
    <r>
      <rPr>
        <sz val="8"/>
        <rFont val="Calibri"/>
        <family val="2"/>
      </rPr>
      <t>2x2 Fixtures</t>
    </r>
  </si>
  <si>
    <r>
      <rPr>
        <sz val="8"/>
        <rFont val="Calibri"/>
        <family val="2"/>
      </rPr>
      <t>Replace T8 or T12 linear fluorescent fixture with LED troffer fixture for interior lighting. Fixture must be listed on the Design Lights Consortium (DLC) Qualified Products List.</t>
    </r>
  </si>
  <si>
    <r>
      <rPr>
        <sz val="8"/>
        <rFont val="Calibri"/>
        <family val="2"/>
      </rPr>
      <t>$25 per fixture</t>
    </r>
  </si>
  <si>
    <r>
      <rPr>
        <sz val="8"/>
        <rFont val="Calibri"/>
        <family val="2"/>
      </rPr>
      <t>1x4 Fixtures</t>
    </r>
  </si>
  <si>
    <r>
      <rPr>
        <sz val="8"/>
        <rFont val="Calibri"/>
        <family val="2"/>
      </rPr>
      <t>2x4 Fixtures</t>
    </r>
  </si>
  <si>
    <r>
      <rPr>
        <sz val="8"/>
        <rFont val="Calibri"/>
        <family val="2"/>
      </rPr>
      <t>$35 per fixture</t>
    </r>
  </si>
  <si>
    <r>
      <rPr>
        <b/>
        <sz val="8"/>
        <rFont val="Calibri"/>
        <family val="2"/>
      </rPr>
      <t>LED Recessed Troffer Fixtures Retrofit Kits</t>
    </r>
  </si>
  <si>
    <r>
      <rPr>
        <sz val="8"/>
        <rFont val="Calibri"/>
        <family val="2"/>
      </rPr>
      <t>2x2 Fixture Retrofit Kit</t>
    </r>
  </si>
  <si>
    <r>
      <rPr>
        <sz val="8"/>
        <rFont val="Calibri"/>
        <family val="2"/>
      </rPr>
      <t>Replace T8 or T12 linear fluorescent fixture with LED troffer fixture retrofit-kits for interior lighting. Must be listed on the DLC Qualified Products List.</t>
    </r>
  </si>
  <si>
    <r>
      <rPr>
        <sz val="8"/>
        <rFont val="Calibri"/>
        <family val="2"/>
      </rPr>
      <t>$15 per retrofit kit</t>
    </r>
  </si>
  <si>
    <r>
      <rPr>
        <sz val="8"/>
        <rFont val="Calibri"/>
        <family val="2"/>
      </rPr>
      <t>2x4 Fixture Retrofit Kit</t>
    </r>
  </si>
  <si>
    <r>
      <rPr>
        <sz val="8"/>
        <rFont val="Calibri"/>
        <family val="2"/>
      </rPr>
      <t>$20 per retrofit kit</t>
    </r>
  </si>
  <si>
    <r>
      <rPr>
        <sz val="8"/>
        <rFont val="Calibri"/>
        <family val="2"/>
      </rPr>
      <t>1x4 Fixture Retrofit Kit</t>
    </r>
  </si>
  <si>
    <r>
      <rPr>
        <sz val="8"/>
        <rFont val="Calibri"/>
        <family val="2"/>
      </rPr>
      <t>$12 per retrofit kit</t>
    </r>
  </si>
  <si>
    <r>
      <rPr>
        <b/>
        <sz val="8"/>
        <rFont val="Calibri"/>
        <family val="2"/>
      </rPr>
      <t>LED Direct Linear Ambient Fixtures</t>
    </r>
  </si>
  <si>
    <r>
      <rPr>
        <sz val="8"/>
        <rFont val="Calibri"/>
        <family val="2"/>
      </rPr>
      <t>35W or less</t>
    </r>
  </si>
  <si>
    <r>
      <rPr>
        <sz val="8"/>
        <rFont val="Calibri"/>
        <family val="2"/>
      </rPr>
      <t>Replace T12 linear fluorescent fixture with LED direct linear ambient fixture for interior lighting. Must be listed on the DLC Qualified Products List.</t>
    </r>
  </si>
  <si>
    <r>
      <rPr>
        <sz val="8"/>
        <rFont val="Calibri"/>
        <family val="2"/>
      </rPr>
      <t>Greater than 35W to 75W</t>
    </r>
  </si>
  <si>
    <r>
      <rPr>
        <sz val="8"/>
        <rFont val="Calibri"/>
        <family val="2"/>
      </rPr>
      <t>Greater than 75W</t>
    </r>
  </si>
  <si>
    <r>
      <rPr>
        <sz val="8"/>
        <rFont val="Calibri"/>
        <family val="2"/>
      </rPr>
      <t>$55 per fixture</t>
    </r>
  </si>
  <si>
    <r>
      <rPr>
        <b/>
        <sz val="8"/>
        <rFont val="Calibri"/>
        <family val="2"/>
      </rPr>
      <t>LED Linear Replacement Lamps</t>
    </r>
  </si>
  <si>
    <r>
      <rPr>
        <sz val="8"/>
        <rFont val="Calibri"/>
        <family val="2"/>
      </rPr>
      <t>Type A or AB, 2- or 4-foot</t>
    </r>
  </si>
  <si>
    <r>
      <rPr>
        <sz val="8"/>
        <rFont val="Calibri"/>
        <family val="2"/>
      </rPr>
      <t>Replace T8 in an existing T8 fixture with LED linear replacement lamps which uses the existing T8 ballast. Must be listed on the DLC Qualified Products List.</t>
    </r>
  </si>
  <si>
    <r>
      <rPr>
        <sz val="8"/>
        <rFont val="Calibri"/>
        <family val="2"/>
      </rPr>
      <t>$3.50 per lamp</t>
    </r>
  </si>
  <si>
    <r>
      <rPr>
        <sz val="8"/>
        <rFont val="Calibri"/>
        <family val="2"/>
      </rPr>
      <t>Type B, 4-foot</t>
    </r>
  </si>
  <si>
    <r>
      <rPr>
        <sz val="8"/>
        <rFont val="Calibri"/>
        <family val="2"/>
      </rPr>
      <t>$12.50 per lamp</t>
    </r>
  </si>
  <si>
    <r>
      <rPr>
        <sz val="8"/>
        <rFont val="Calibri"/>
        <family val="2"/>
      </rPr>
      <t>Type C, 2- or 4-foot</t>
    </r>
  </si>
  <si>
    <r>
      <rPr>
        <b/>
        <sz val="8"/>
        <rFont val="Calibri"/>
        <family val="2"/>
      </rPr>
      <t>LED Replacement Lamps</t>
    </r>
  </si>
  <si>
    <r>
      <rPr>
        <sz val="8"/>
        <rFont val="Calibri"/>
        <family val="2"/>
      </rPr>
      <t>LED Replacement Lamp</t>
    </r>
  </si>
  <si>
    <r>
      <rPr>
        <sz val="8"/>
        <rFont val="Calibri"/>
        <family val="2"/>
      </rPr>
      <t>Replace 2 or 4 pin-based CFL lamps with LED replacement lamps. Must be listed on the DLC Qualified Products List.</t>
    </r>
  </si>
  <si>
    <r>
      <rPr>
        <sz val="8"/>
        <rFont val="Calibri"/>
        <family val="2"/>
      </rPr>
      <t>$0.75 per lamp</t>
    </r>
  </si>
  <si>
    <r>
      <rPr>
        <b/>
        <sz val="8"/>
        <rFont val="Calibri"/>
        <family val="2"/>
      </rPr>
      <t>LED Exterior Wall Pack Fixtures</t>
    </r>
  </si>
  <si>
    <r>
      <rPr>
        <sz val="8"/>
        <rFont val="Calibri"/>
        <family val="2"/>
      </rPr>
      <t>25W or less</t>
    </r>
  </si>
  <si>
    <r>
      <rPr>
        <sz val="8"/>
        <rFont val="Calibri"/>
        <family val="2"/>
      </rPr>
      <t>Replace HID* fixtures with LED fixtures. Fixtures are required to be rated for outdoor use. Must be listed on the DLC Qualified Products List.</t>
    </r>
  </si>
  <si>
    <r>
      <rPr>
        <sz val="8"/>
        <rFont val="Calibri"/>
        <family val="2"/>
      </rPr>
      <t>Greater than 25W to 60W</t>
    </r>
  </si>
  <si>
    <r>
      <rPr>
        <sz val="8"/>
        <rFont val="Calibri"/>
        <family val="2"/>
      </rPr>
      <t>$75 per fixture</t>
    </r>
  </si>
  <si>
    <r>
      <rPr>
        <sz val="8"/>
        <rFont val="Calibri"/>
        <family val="2"/>
      </rPr>
      <t>Greater than 60W</t>
    </r>
  </si>
  <si>
    <r>
      <rPr>
        <b/>
        <sz val="8"/>
        <rFont val="Calibri"/>
        <family val="2"/>
      </rPr>
      <t>LED Exterior Flood Lights</t>
    </r>
  </si>
  <si>
    <r>
      <rPr>
        <sz val="8"/>
        <rFont val="Calibri"/>
        <family val="2"/>
      </rPr>
      <t>Less than 15W</t>
    </r>
  </si>
  <si>
    <r>
      <rPr>
        <sz val="8"/>
        <rFont val="Calibri"/>
        <family val="2"/>
      </rPr>
      <t>15W or Greater</t>
    </r>
  </si>
  <si>
    <r>
      <rPr>
        <b/>
        <sz val="8"/>
        <rFont val="Calibri"/>
        <family val="2"/>
      </rPr>
      <t>LED Fixtures for Parking Garage/Fuel Pump Canopy Installations</t>
    </r>
  </si>
  <si>
    <r>
      <rPr>
        <sz val="8"/>
        <rFont val="Calibri"/>
        <family val="2"/>
      </rPr>
      <t>30W or less</t>
    </r>
  </si>
  <si>
    <r>
      <rPr>
        <sz val="8"/>
        <rFont val="Calibri"/>
        <family val="2"/>
      </rPr>
      <t>30W to 75W</t>
    </r>
  </si>
  <si>
    <r>
      <rPr>
        <b/>
        <sz val="8"/>
        <rFont val="Calibri"/>
        <family val="2"/>
      </rPr>
      <t>Exterior LED Canopy and Soffit Fixtures</t>
    </r>
  </si>
  <si>
    <r>
      <rPr>
        <sz val="8"/>
        <rFont val="Calibri"/>
        <family val="2"/>
      </rPr>
      <t>25W to 60W</t>
    </r>
  </si>
  <si>
    <t>Totals</t>
  </si>
  <si>
    <t>Number of Lamps</t>
  </si>
  <si>
    <t>Lamp Wattage</t>
  </si>
  <si>
    <t>CFL - E26 / E12 Base Number of Lamps</t>
  </si>
  <si>
    <t>1-lamp</t>
  </si>
  <si>
    <t>CFL Pin-Based Number of Lamps</t>
  </si>
  <si>
    <t>2-lamp</t>
  </si>
  <si>
    <t>3-lamp</t>
  </si>
  <si>
    <t>CFL - E26 / E12 Base Lamp Wattage</t>
  </si>
  <si>
    <t>CFL Pin-Based Lamp Wattage</t>
  </si>
  <si>
    <t>Circline Number of Lamps</t>
  </si>
  <si>
    <t>Circline Ballast Type</t>
  </si>
  <si>
    <t>High Pressure Sodium Number of Lamps</t>
  </si>
  <si>
    <t>Induction Number of Lamps</t>
  </si>
  <si>
    <t>LED Number of Lamps</t>
  </si>
  <si>
    <t>Mercury Vapor Number of Lamps</t>
  </si>
  <si>
    <t>Metal Halide Number of Lamps</t>
  </si>
  <si>
    <t>4-lamp</t>
  </si>
  <si>
    <t>Ceramic Metal Halide Ballast Type</t>
  </si>
  <si>
    <t>Pulse Start Metal Halide Ballast Type</t>
  </si>
  <si>
    <t>Ceramic Metal Halide Number of Lamps</t>
  </si>
  <si>
    <t>Pulse Start Metal Halide Number of Lamps</t>
  </si>
  <si>
    <t>T5 Linear Fluorescent Number of Lamps</t>
  </si>
  <si>
    <t>T8 Linear Fluorescent Number of Lamps</t>
  </si>
  <si>
    <t>T12 Linear Fluorescent Number of Lamps</t>
  </si>
  <si>
    <t>4-foot 28W</t>
  </si>
  <si>
    <t>4-foot 54W HO</t>
  </si>
  <si>
    <t>2-foot 24W HO</t>
  </si>
  <si>
    <t>6-inch 4W</t>
  </si>
  <si>
    <t>9-inch 6W</t>
  </si>
  <si>
    <t>1-foot 8W</t>
  </si>
  <si>
    <t>2-foot 14W</t>
  </si>
  <si>
    <t>3-foot 21W</t>
  </si>
  <si>
    <t>3-foot 39W HO</t>
  </si>
  <si>
    <t>5-foot 35W</t>
  </si>
  <si>
    <t>5-foot 80W HO</t>
  </si>
  <si>
    <t>4-foot 32W</t>
  </si>
  <si>
    <t>4-foot 25W</t>
  </si>
  <si>
    <t>4-foot 44W HO</t>
  </si>
  <si>
    <t>2-foot 17W</t>
  </si>
  <si>
    <t>3-foot 25W</t>
  </si>
  <si>
    <t>1-foot 13W</t>
  </si>
  <si>
    <t>1.5-foot 15W</t>
  </si>
  <si>
    <t>5-foot 40W</t>
  </si>
  <si>
    <t>5-foot 55W HO</t>
  </si>
  <si>
    <t>6-foot 46W</t>
  </si>
  <si>
    <t>6-foot 66W HO</t>
  </si>
  <si>
    <t>8-foot 59W</t>
  </si>
  <si>
    <t>High Pressure Sodium Lamp Wattage</t>
  </si>
  <si>
    <t>Incandescent / Halogen Lamp Wattage</t>
  </si>
  <si>
    <t>Induction Lamp Wattage</t>
  </si>
  <si>
    <t>LED Lamp Wattage</t>
  </si>
  <si>
    <t>Mercury Vapor Lamp Wattage</t>
  </si>
  <si>
    <t>Metal Halide Lamp Wattage</t>
  </si>
  <si>
    <t>Ceramic Metal Halide Lamp Wattage</t>
  </si>
  <si>
    <t>Pulse Start Metal Halide Lamp Wattage</t>
  </si>
  <si>
    <t>T5 Linear Fluorescent Lamp Wattage</t>
  </si>
  <si>
    <t>T8 Linear Fluorescent Lamp Wattage</t>
  </si>
  <si>
    <t>4-foot 34W</t>
  </si>
  <si>
    <t>4-foot 40W</t>
  </si>
  <si>
    <t>4-foot 60W HO</t>
  </si>
  <si>
    <t>8-foot  60W</t>
  </si>
  <si>
    <t>8-foot 75W</t>
  </si>
  <si>
    <t>8-foot 90W HO</t>
  </si>
  <si>
    <t>8-foot 110W HO</t>
  </si>
  <si>
    <t>2-foot 20W</t>
  </si>
  <si>
    <t>2-foot 35W HO</t>
  </si>
  <si>
    <t>2.5-foot 42W HO</t>
  </si>
  <si>
    <t>3-foot 30W</t>
  </si>
  <si>
    <t>3-foot 50W HO</t>
  </si>
  <si>
    <t>3.5-foot 35W</t>
  </si>
  <si>
    <t>3.5-foot 50W HO</t>
  </si>
  <si>
    <t>5-foot 50W</t>
  </si>
  <si>
    <t>5-foot 75W HO</t>
  </si>
  <si>
    <t>6-foot 57W</t>
  </si>
  <si>
    <t>6-foot 85W HO</t>
  </si>
  <si>
    <t>7-foot 65W</t>
  </si>
  <si>
    <t>7-foot 100W HO</t>
  </si>
  <si>
    <t>CFLScrewInWatts</t>
  </si>
  <si>
    <t>CFLPinBasedWatts</t>
  </si>
  <si>
    <t>HPSWatts</t>
  </si>
  <si>
    <t>InxHalWatts</t>
  </si>
  <si>
    <t>InductionWatts</t>
  </si>
  <si>
    <t>LEDWatts</t>
  </si>
  <si>
    <t>MVWatts</t>
  </si>
  <si>
    <t>MHWatts</t>
  </si>
  <si>
    <t>CMHWatts</t>
  </si>
  <si>
    <t>PSMHWatts</t>
  </si>
  <si>
    <t>T5Watts</t>
  </si>
  <si>
    <t>T8Watts</t>
  </si>
  <si>
    <t>T12Watts</t>
  </si>
  <si>
    <t>Circline</t>
  </si>
  <si>
    <t>Circline Lamp Wattage</t>
  </si>
  <si>
    <t>CirclineBallast</t>
  </si>
  <si>
    <t>CirclineLamps</t>
  </si>
  <si>
    <t>CirclineWatts</t>
  </si>
  <si>
    <t>Incandescent / Halogen Number of Lamps</t>
  </si>
  <si>
    <t>Boolean</t>
  </si>
  <si>
    <t>=NUMBERVALUE(LEFT(AF3,LEN(AF3)-1))</t>
  </si>
  <si>
    <t>Exit Sign Type</t>
  </si>
  <si>
    <t>Incandescent</t>
  </si>
  <si>
    <t>Fluorescent</t>
  </si>
  <si>
    <t>Exit Sign Lamps</t>
  </si>
  <si>
    <t>Exit Sign Wattage</t>
  </si>
  <si>
    <t>Safety / Code (24/7)</t>
  </si>
  <si>
    <t>Safety or Code Required (Including Exit Signs)</t>
  </si>
  <si>
    <t>8-foot 86W HO</t>
  </si>
  <si>
    <t>ExitBallast</t>
  </si>
  <si>
    <t>ExitLamps</t>
  </si>
  <si>
    <t>ExitWatts</t>
  </si>
  <si>
    <t>Indirect Watage</t>
  </si>
  <si>
    <t>Space Details</t>
  </si>
  <si>
    <t>Existing Equipment</t>
  </si>
  <si>
    <t>Replacement Equipment</t>
  </si>
  <si>
    <t>Post Retrofit
Lighting Controls</t>
  </si>
  <si>
    <t>Existing Lighting
Controls</t>
  </si>
  <si>
    <t>Manual Switch / Control</t>
  </si>
  <si>
    <t>Rebate Measure</t>
  </si>
  <si>
    <t>Rebate Measures</t>
  </si>
  <si>
    <t>LED ENERGY STAR® Interior Lamps</t>
  </si>
  <si>
    <t>LED Exit Signs</t>
  </si>
  <si>
    <t>LED ENERGY STAR® Downlight Fixtures</t>
  </si>
  <si>
    <t>LED High or Low Bay Fixtures</t>
  </si>
  <si>
    <t>Secondary Category</t>
  </si>
  <si>
    <t>LED Low Bay, 10,000 Lumens or Less</t>
  </si>
  <si>
    <t>LED High Bay, 10,000 &lt; 15,000 Lumens</t>
  </si>
  <si>
    <t>LED High Bay, 15,000 &lt; 20,000 Lumens</t>
  </si>
  <si>
    <t>LED High Bay, 20,000 &lt; 30,000 Lumens</t>
  </si>
  <si>
    <t>LED High Bay, 30,000 &lt; 40,000 Lumens</t>
  </si>
  <si>
    <t>LED High Bay, 40,000 &lt; 50,000 Lumens</t>
  </si>
  <si>
    <t>LED High Bay, &gt; 50,000 Lumens</t>
  </si>
  <si>
    <t>Rebate</t>
  </si>
  <si>
    <t>Control Measures</t>
  </si>
  <si>
    <t>Daylighting (Photocell) Sensor</t>
  </si>
  <si>
    <t>Occupancy and Daylighting (Photocell) Sensor</t>
  </si>
  <si>
    <t>LED Fixtures for Outdoor Pole/Arm Mounted Parking/Roadway Installations</t>
  </si>
  <si>
    <t>75W or less</t>
  </si>
  <si>
    <t>75W to 100W</t>
  </si>
  <si>
    <t>Greater than 100W</t>
  </si>
  <si>
    <t>LED Refrigerated Case Lighting</t>
  </si>
  <si>
    <t>LED Mogul Screw Base Replacements</t>
  </si>
  <si>
    <t>40W to 50W LED</t>
  </si>
  <si>
    <t>50W to 80W LED</t>
  </si>
  <si>
    <t>80W to 120W LED</t>
  </si>
  <si>
    <t>120W to 145W LED</t>
  </si>
  <si>
    <t>145W to 230W LED</t>
  </si>
  <si>
    <t>LED Horticultural Lamps</t>
  </si>
  <si>
    <t>LED Recessed Troffer Fixtures</t>
  </si>
  <si>
    <t>2x2 Fixtures</t>
  </si>
  <si>
    <t>1x4 Fixtures</t>
  </si>
  <si>
    <t>2x4 Fixtures</t>
  </si>
  <si>
    <t>LED Recessed Troffer Fixtures Retrofit Kits</t>
  </si>
  <si>
    <t>2x2 Fixture Retrofit Kit</t>
  </si>
  <si>
    <t>2x4 Fixture Retrofit Kit</t>
  </si>
  <si>
    <t>1x4 Fixture Retrofit Kit</t>
  </si>
  <si>
    <t>LED Direct Linear Ambient Fixtures</t>
  </si>
  <si>
    <t>35W or less</t>
  </si>
  <si>
    <t>Greater than 35W to 75W</t>
  </si>
  <si>
    <t>Greater than 75W</t>
  </si>
  <si>
    <t>LED Linear Replacement Lamps</t>
  </si>
  <si>
    <t>Type A or AB, 2- or 4-foot</t>
  </si>
  <si>
    <t>Type B, 4-foot</t>
  </si>
  <si>
    <t>Type C, 2- or 4-foot</t>
  </si>
  <si>
    <t>LED Replacement Lamp (2 or 4 pin)</t>
  </si>
  <si>
    <t>LED Exterior Wall Pack Fixtures</t>
  </si>
  <si>
    <t>25W or less</t>
  </si>
  <si>
    <t>Greater than 25W to 60W</t>
  </si>
  <si>
    <t>Greater than 60W</t>
  </si>
  <si>
    <t>LED Exterior Flood Lights</t>
  </si>
  <si>
    <t>Less than 15W</t>
  </si>
  <si>
    <t>15W or Greater</t>
  </si>
  <si>
    <t>LED Fixtures for Parking Garage/Fuel Pump Canopy Installations</t>
  </si>
  <si>
    <t>Exterior LED Canopy and Soffit Fixtures</t>
  </si>
  <si>
    <t>30W or less</t>
  </si>
  <si>
    <t>30W to 75W</t>
  </si>
  <si>
    <t>25W to 60W</t>
  </si>
  <si>
    <t>Custom</t>
  </si>
  <si>
    <t>Secondary Code</t>
  </si>
  <si>
    <t>DownlightIter</t>
  </si>
  <si>
    <t>ESLampIter</t>
  </si>
  <si>
    <t>HBIter</t>
  </si>
  <si>
    <t>AreaIter</t>
  </si>
  <si>
    <t>CaseIter</t>
  </si>
  <si>
    <t>MogulIter</t>
  </si>
  <si>
    <t>HortIter</t>
  </si>
  <si>
    <t>TrofIter</t>
  </si>
  <si>
    <t>TrofRetroIter</t>
  </si>
  <si>
    <t>DLAIter</t>
  </si>
  <si>
    <t>TubeIter</t>
  </si>
  <si>
    <t>WPIter</t>
  </si>
  <si>
    <t>FloodIter</t>
  </si>
  <si>
    <t>CanopyIter</t>
  </si>
  <si>
    <t>ParkIter</t>
  </si>
  <si>
    <t>CustomIter</t>
  </si>
  <si>
    <t>T12 Linear Fluorescent Lamp Wattage</t>
  </si>
  <si>
    <t>Indirect Measure</t>
  </si>
  <si>
    <t>ExitIter</t>
  </si>
  <si>
    <t>PLIter</t>
  </si>
  <si>
    <t>DLC Qualified</t>
  </si>
  <si>
    <t>ENERGY STAR Certified</t>
  </si>
  <si>
    <t>Not Listed</t>
  </si>
  <si>
    <t>QPL</t>
  </si>
  <si>
    <t>Retrofit Quantity</t>
  </si>
  <si>
    <t>Retrofit Wattage</t>
  </si>
  <si>
    <t>Qualified Product List</t>
  </si>
  <si>
    <t>Certification Number</t>
  </si>
  <si>
    <t>Demand Savings (kW)</t>
  </si>
  <si>
    <t>Annual Savings (kWh)</t>
  </si>
  <si>
    <t>Fixture / Lamp Incentive</t>
  </si>
  <si>
    <t>Controls Incentive</t>
  </si>
  <si>
    <t>Savings</t>
  </si>
  <si>
    <t>Manufacturer</t>
  </si>
  <si>
    <t>Model Number</t>
  </si>
  <si>
    <t>Date</t>
  </si>
  <si>
    <t>Contact Name</t>
  </si>
  <si>
    <t>Street Address</t>
  </si>
  <si>
    <t>City, Zip</t>
  </si>
  <si>
    <t>Contact Phone</t>
  </si>
  <si>
    <t>Contact Email</t>
  </si>
  <si>
    <t>Total Cost of Materials</t>
  </si>
  <si>
    <t>Total Project Cost</t>
  </si>
  <si>
    <t>Instructions</t>
  </si>
  <si>
    <t>Invoice Date</t>
  </si>
  <si>
    <t>Total Cost of Installation</t>
  </si>
  <si>
    <t>1. Provide date, business name, location, contact information and costs.</t>
  </si>
  <si>
    <r>
      <t xml:space="preserve">     •  </t>
    </r>
    <r>
      <rPr>
        <i/>
        <sz val="11"/>
        <color theme="1"/>
        <rFont val="Calibri Light"/>
        <family val="2"/>
      </rPr>
      <t>Area Description</t>
    </r>
    <r>
      <rPr>
        <sz val="11"/>
        <color theme="1"/>
        <rFont val="Calibri Light"/>
        <family val="2"/>
      </rPr>
      <t xml:space="preserve"> is optional but recommended.</t>
    </r>
  </si>
  <si>
    <t xml:space="preserve">     •  If the actual existing fixture type is unavailable, please select the closest available option.</t>
  </si>
  <si>
    <t>3. Shaded cells (in grey) calculate automatically. Lighting control savings willl be reviewed for reasonableness</t>
  </si>
  <si>
    <t>2. Please fill out as many fields as possible. Incomplete entries may require follow up information requests and delay processing.</t>
  </si>
  <si>
    <t>Estimated Totals</t>
  </si>
  <si>
    <t>Version Log</t>
  </si>
  <si>
    <t>Original Author:</t>
  </si>
  <si>
    <t>QA/QC Engineer(s):</t>
  </si>
  <si>
    <t>Primary Developer:</t>
  </si>
  <si>
    <t>Senior Engineer Approval:</t>
  </si>
  <si>
    <t>Version</t>
  </si>
  <si>
    <t>Reason for Change</t>
  </si>
  <si>
    <t>Change Description</t>
  </si>
  <si>
    <t>Contact, Department</t>
  </si>
  <si>
    <t>Initial Build</t>
  </si>
  <si>
    <t>Bryan Baker, Central Engineering</t>
  </si>
  <si>
    <t>4. Cost of Materials and Cost of Installation must be entered. If Total Incentive is $0, ensure costs are entered. Rebates are capped at 50% of Total Project Cost.</t>
  </si>
  <si>
    <t xml:space="preserve">     •  If additional lines are needed, please contact a utility representative at BlackHillsCommercialRebatesCO@clearesult.com</t>
  </si>
  <si>
    <t>kW</t>
  </si>
  <si>
    <t>kWh</t>
  </si>
  <si>
    <t>Bryan Baker</t>
  </si>
  <si>
    <t>Peter Stelling</t>
  </si>
  <si>
    <t>**Waiting on Measure ID (aka Batch ID) from Emanuel / Margaret</t>
  </si>
  <si>
    <t>Energy Star LED Downlight Fixture</t>
  </si>
  <si>
    <t>Energy Star LED Lamp &lt;= 5 W</t>
  </si>
  <si>
    <t>Energy Star LED Lamp 10 - 20 W</t>
  </si>
  <si>
    <t>Energy Star LED Lamp 20 - 22 W</t>
  </si>
  <si>
    <t>Energy Star LED Lamp 5 - 10 W</t>
  </si>
  <si>
    <t>Exterior LED Canopy and Soffit Fixture &gt;= 60 W</t>
  </si>
  <si>
    <t>Exterior LED Canopy and Soffit Fixture 25 &lt; 60 W</t>
  </si>
  <si>
    <t>Exterior LED Wall Pack Fixtures &lt;= 25 W</t>
  </si>
  <si>
    <t>Exterior LED Wall Pack Fixtures &gt;= 60 W</t>
  </si>
  <si>
    <t>Exterior LED Wall Pack Fixtures 25 &lt; 60 W</t>
  </si>
  <si>
    <t>LED Exit Sign</t>
  </si>
  <si>
    <t>LED Fixtures for Parking Garage/Fuel Pump Canopy &lt;= 30 W</t>
  </si>
  <si>
    <t>LED Fixtures for Parking Garage/Fuel Pump Canopy &gt;= 75 W</t>
  </si>
  <si>
    <t>LED Fixtures for Parking Garage/Fuel Pump Canopy 30 &lt; 75 W</t>
  </si>
  <si>
    <t>LED Flood Light &lt; 15 W</t>
  </si>
  <si>
    <t>LED Flood Light &gt;= 15 W</t>
  </si>
  <si>
    <t>LED High Bay, &gt;= 50,000 Lumens</t>
  </si>
  <si>
    <t>LED Horticultural</t>
  </si>
  <si>
    <t>LED linear replacement lamps Type A or AB, 2 foot</t>
  </si>
  <si>
    <t>LED linear replacement lamps Type A or AB, 4 foot</t>
  </si>
  <si>
    <t>LED linear replacement lamps Type B, 4 foot</t>
  </si>
  <si>
    <t>LED linear replacement lamps Type C, 2 foot</t>
  </si>
  <si>
    <t>LED linear replacement lamps Type C, 4 foot</t>
  </si>
  <si>
    <t>LED Low Bay, &lt;=10,000 Lumens</t>
  </si>
  <si>
    <t>LED mogul screw base replacements for HID lamps 120 &lt; 145 W LED</t>
  </si>
  <si>
    <t>LED mogul screw base replacements for HID lamps 145 &lt; 230 W LED</t>
  </si>
  <si>
    <t>LED mogul screw base replacements for HID lamps 40 &lt; 50 W LED</t>
  </si>
  <si>
    <t>LED mogul screw base replacements for HID lamps 50 &lt; 80 W LED</t>
  </si>
  <si>
    <t>LED mogul screw base replacements for HID lamps 80 &lt; 120 W LED</t>
  </si>
  <si>
    <t>LED Outdoor Pole/Arm Mounted Parking/Roadway &lt;= 75 W</t>
  </si>
  <si>
    <t>LED Outdoor Pole/Arm Mounted Parking/Roadway &gt;= 100 W</t>
  </si>
  <si>
    <t>LED Outdoor Pole/Arm Mounted Parking/Roadway 75 &lt; 100 W</t>
  </si>
  <si>
    <t>LED Recessed Light Fixture 1x4</t>
  </si>
  <si>
    <t>LED Recessed Light Fixture 2x2</t>
  </si>
  <si>
    <t>LED Recessed Light Fixture 2x4</t>
  </si>
  <si>
    <t>LED Recessed Light Fixture Retrofit Kits 1x4</t>
  </si>
  <si>
    <t>LED Recessed Light Fixture Retrofit Kits 2x2</t>
  </si>
  <si>
    <t>LED Recessed Light Fixture Retrofit Kits 2x4</t>
  </si>
  <si>
    <t>LED Refrigerator Case Light</t>
  </si>
  <si>
    <t>LED replacement lamp for 2 or 4 pin-based CFLs</t>
  </si>
  <si>
    <t>Net To Gross</t>
  </si>
  <si>
    <t>Net Annual Electric Energy Savings (kWh)</t>
  </si>
  <si>
    <t>Measure Lifetimes in Years</t>
  </si>
  <si>
    <t>LED Fixtures &amp; Retrofit Kits</t>
  </si>
  <si>
    <t>Lighting Sensors</t>
  </si>
  <si>
    <t>Luminaire Level Lighting Controls</t>
  </si>
  <si>
    <t>LED Interior Lamp</t>
  </si>
  <si>
    <t>LED Ref and Frz Screw In Fixture Retrofit</t>
  </si>
  <si>
    <t>LED Tubes</t>
  </si>
  <si>
    <t>Net Life Electric Energy Savings (kWh)</t>
  </si>
  <si>
    <t>{"VisionDSM Catalog ID":"95580"}</t>
  </si>
  <si>
    <t>Enrollment Application #</t>
  </si>
  <si>
    <t>(Internal Use Only)</t>
  </si>
  <si>
    <t>Annual Fixture Savings (kWh)</t>
  </si>
  <si>
    <t>Fixture Demand Savings (kW)</t>
  </si>
  <si>
    <t>Annual Control Savings (kWh)</t>
  </si>
  <si>
    <t>Control Demand Savings (kW)</t>
  </si>
  <si>
    <t>a0HUW00000CxSm92AF</t>
  </si>
  <si>
    <t>T12 to LED Direct Linear Ambient fixtures &lt;= 35 W</t>
  </si>
  <si>
    <t>T12 to LED Direct Linear Ambient fixtures &gt;= 75 W</t>
  </si>
  <si>
    <t>T12 to LED Direct Linear Ambient fixtures 35 &gt; 75 W</t>
  </si>
  <si>
    <t>Type A or AB, 2-foot</t>
  </si>
  <si>
    <t>Type C, 2-foot</t>
  </si>
  <si>
    <t>Type C, 4-foot</t>
  </si>
  <si>
    <t>{"VisionDSM Catalog ID":"95568"}</t>
  </si>
  <si>
    <t>{"VisionDSM Catalog ID":"95569"}</t>
  </si>
  <si>
    <t>{"VisionDSM Catalog ID":"95570"}</t>
  </si>
  <si>
    <t>{"VisionDSM Catalog ID":"95571"}</t>
  </si>
  <si>
    <t>{"VisionDSM Catalog ID":"95562"}</t>
  </si>
  <si>
    <t>{"VisionDSM Catalog ID":"95563"}</t>
  </si>
  <si>
    <t>{"VisionDSM Catalog ID":"95564"}</t>
  </si>
  <si>
    <t>{"VisionDSM Catalog ID":"95565"}</t>
  </si>
  <si>
    <t>{"VisionDSM Catalog ID":"95566"}</t>
  </si>
  <si>
    <t>{"VisionDSM Catalog ID":"95572"}</t>
  </si>
  <si>
    <t>{"VisionDSM Catalog ID":"95573"}</t>
  </si>
  <si>
    <t>{"VisionDSM Catalog ID":"95574"}</t>
  </si>
  <si>
    <t>{"VisionDSM Catalog ID":"95575"}</t>
  </si>
  <si>
    <t>{"VisionDSM Catalog ID":"95576"}</t>
  </si>
  <si>
    <t>{"VisionDSM Catalog ID":"95577"}</t>
  </si>
  <si>
    <t>{"VisionDSM Catalog ID":"95578"}</t>
  </si>
  <si>
    <t>{"VisionDSM Catalog ID":"95601"}</t>
  </si>
  <si>
    <t>{"VisionDSM Catalog ID":"95602"}</t>
  </si>
  <si>
    <t>{"VisionDSM Catalog ID":"95603"}</t>
  </si>
  <si>
    <t>{"VisionDSM Catalog ID":"95567"}</t>
  </si>
  <si>
    <t>{"VisionDSM Catalog ID":"95608"}</t>
  </si>
  <si>
    <t>{"VisionDSM Catalog ID":"95609"}</t>
  </si>
  <si>
    <t>{"VisionDSM Catalog ID":"95610"}</t>
  </si>
  <si>
    <t>{"VisionDSM Catalog ID":"95611"}</t>
  </si>
  <si>
    <t>{"VisionDSM Catalog ID":"95612"}</t>
  </si>
  <si>
    <t>{"VisionDSM Catalog ID":"95579"}</t>
  </si>
  <si>
    <t>{"VisionDSM Catalog ID":"95581"}</t>
  </si>
  <si>
    <t>{"VisionDSM Catalog ID":"95583"}</t>
  </si>
  <si>
    <t>{"VisionDSM Catalog ID":"95582"}</t>
  </si>
  <si>
    <t>{"VisionDSM Catalog ID":"95584"}</t>
  </si>
  <si>
    <t>{"VisionDSM Catalog ID":"95585"}</t>
  </si>
  <si>
    <t>{"VisionDSM Catalog ID":"95586"}</t>
  </si>
  <si>
    <t>{"VisionDSM Catalog ID":"95587"}</t>
  </si>
  <si>
    <t>{"VisionDSM Catalog ID":"95588"}</t>
  </si>
  <si>
    <t>{"VisionDSM Catalog ID":"95589"}</t>
  </si>
  <si>
    <t>{"VisionDSM Catalog ID":"95590"}</t>
  </si>
  <si>
    <t>{"VisionDSM Catalog ID":"95591"}</t>
  </si>
  <si>
    <t>{"VisionDSM Catalog ID":"95592"}</t>
  </si>
  <si>
    <t>{"VisionDSM Catalog ID":"95593"}</t>
  </si>
  <si>
    <t>{"VisionDSM Catalog ID":"95594"}</t>
  </si>
  <si>
    <t>{"VisionDSM Catalog ID":"95595"}</t>
  </si>
  <si>
    <t>{"VisionDSM Catalog ID":"95605"}</t>
  </si>
  <si>
    <t>{"VisionDSM Catalog ID":"95606"}</t>
  </si>
  <si>
    <t>{"VisionDSM Catalog ID":"95607"}</t>
  </si>
  <si>
    <t>{"VisionDSM Catalog ID":"95599"}</t>
  </si>
  <si>
    <t>{"VisionDSM Catalog ID":"95600"}</t>
  </si>
  <si>
    <t>{"VisionDSM Catalog ID":"95596"}</t>
  </si>
  <si>
    <t>{"VisionDSM Catalog ID":"95597"}</t>
  </si>
  <si>
    <t>{"VisionDSM Catalog ID":"95598"}</t>
  </si>
  <si>
    <t>{"VisionDSM Catalog ID":"95604"}</t>
  </si>
  <si>
    <t>{"VisionDSM Catalog ID":"95613"}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</si>
</sst>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0.0"/>
    <numFmt numFmtId="167" formatCode="#,##0.000"/>
    <numFmt numFmtId="169" formatCode="#,##0.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2"/>
      <name val="Aptos Narrow"/>
      <family val="2"/>
      <scheme val="minor"/>
    </font>
    <font>
      <sz val="24"/>
      <color theme="1"/>
      <name val="Segoe UI Semibold"/>
      <family val="2"/>
    </font>
    <font>
      <sz val="11"/>
      <color theme="1"/>
      <name val="Calibri Light"/>
      <family val="2"/>
    </font>
    <font>
      <sz val="10"/>
      <name val="Arial"/>
      <family val="2"/>
    </font>
    <font>
      <sz val="11"/>
      <name val="Calibri Light"/>
      <family val="2"/>
    </font>
    <font>
      <sz val="10"/>
      <name val="Calibri"/>
      <family val="2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6"/>
      <name val="Calibri"/>
      <family val="2"/>
    </font>
    <font>
      <sz val="8.5"/>
      <name val="Calibri"/>
      <family val="2"/>
    </font>
    <font>
      <u/>
      <sz val="8.5"/>
      <color rgb="FF215E9E"/>
      <name val="Calibri"/>
      <family val="2"/>
    </font>
    <font>
      <sz val="14"/>
      <name val="Calibri"/>
    </font>
    <font>
      <sz val="14"/>
      <color rgb="FFFFFFFF"/>
      <name val="Calibri"/>
      <family val="2"/>
    </font>
    <font>
      <sz val="9"/>
      <name val="Calibri"/>
    </font>
    <font>
      <sz val="9"/>
      <name val="Calibri"/>
      <family val="2"/>
    </font>
    <font>
      <b/>
      <sz val="8"/>
      <name val="Calibri"/>
    </font>
    <font>
      <b/>
      <sz val="8"/>
      <name val="Calibri"/>
      <family val="2"/>
    </font>
    <font>
      <sz val="8"/>
      <name val="Calibri"/>
    </font>
    <font>
      <sz val="8"/>
      <name val="Calibri"/>
      <family val="2"/>
    </font>
    <font>
      <sz val="7"/>
      <name val="Calibri"/>
      <family val="2"/>
    </font>
    <font>
      <sz val="7"/>
      <name val="Calibri"/>
    </font>
    <font>
      <sz val="16"/>
      <color theme="1"/>
      <name val="Calibri Light"/>
      <family val="2"/>
    </font>
    <font>
      <b/>
      <sz val="16"/>
      <color theme="1"/>
      <name val="Calibri Light"/>
      <family val="2"/>
    </font>
    <font>
      <sz val="16"/>
      <name val="Calibri Light"/>
      <family val="2"/>
    </font>
    <font>
      <sz val="16"/>
      <name val="Calibri"/>
      <family val="2"/>
    </font>
    <font>
      <i/>
      <sz val="11"/>
      <color theme="1"/>
      <name val="Calibri Light"/>
      <family val="2"/>
    </font>
    <font>
      <u/>
      <sz val="16"/>
      <color theme="5"/>
      <name val="Arial"/>
      <family val="2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rgb="FF94B9C2"/>
        <bgColor indexed="9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77787B"/>
      </patternFill>
    </fill>
    <fill>
      <patternFill patternType="solid">
        <fgColor rgb="FFDCDDDE"/>
      </patternFill>
    </fill>
  </fills>
  <borders count="2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0" fillId="0" borderId="0"/>
  </cellStyleXfs>
  <cellXfs count="127">
    <xf numFmtId="0" fontId="0" fillId="0" borderId="0" xfId="0"/>
    <xf numFmtId="0" fontId="2" fillId="0" borderId="0" xfId="1"/>
    <xf numFmtId="0" fontId="3" fillId="2" borderId="1" xfId="1" applyFont="1" applyFill="1" applyBorder="1"/>
    <xf numFmtId="0" fontId="2" fillId="0" borderId="1" xfId="1" applyBorder="1"/>
    <xf numFmtId="0" fontId="2" fillId="0" borderId="2" xfId="1" applyBorder="1"/>
    <xf numFmtId="0" fontId="8" fillId="0" borderId="7" xfId="2" applyFont="1" applyBorder="1" applyAlignment="1" applyProtection="1">
      <alignment horizontal="center" vertical="center"/>
      <protection locked="0"/>
    </xf>
    <xf numFmtId="0" fontId="3" fillId="2" borderId="0" xfId="1" applyFont="1" applyFill="1"/>
    <xf numFmtId="0" fontId="3" fillId="2" borderId="3" xfId="1" applyFont="1" applyFill="1" applyBorder="1"/>
    <xf numFmtId="0" fontId="3" fillId="2" borderId="4" xfId="1" applyFont="1" applyFill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3" fillId="2" borderId="0" xfId="1" applyFont="1" applyFill="1" applyAlignment="1">
      <alignment wrapText="1"/>
    </xf>
    <xf numFmtId="3" fontId="2" fillId="0" borderId="1" xfId="1" applyNumberFormat="1" applyBorder="1" applyAlignment="1">
      <alignment horizontal="center"/>
    </xf>
    <xf numFmtId="3" fontId="2" fillId="0" borderId="2" xfId="1" applyNumberFormat="1" applyBorder="1" applyAlignment="1">
      <alignment horizontal="center"/>
    </xf>
    <xf numFmtId="9" fontId="2" fillId="0" borderId="1" xfId="1" applyNumberFormat="1" applyBorder="1" applyAlignment="1">
      <alignment horizontal="center"/>
    </xf>
    <xf numFmtId="9" fontId="2" fillId="0" borderId="2" xfId="1" applyNumberFormat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2" fontId="2" fillId="0" borderId="2" xfId="1" applyNumberFormat="1" applyBorder="1" applyAlignment="1">
      <alignment horizontal="center"/>
    </xf>
    <xf numFmtId="0" fontId="2" fillId="0" borderId="0" xfId="1" applyAlignment="1">
      <alignment horizontal="left"/>
    </xf>
    <xf numFmtId="0" fontId="0" fillId="0" borderId="0" xfId="0" quotePrefix="1"/>
    <xf numFmtId="164" fontId="2" fillId="0" borderId="2" xfId="1" applyNumberFormat="1" applyBorder="1"/>
    <xf numFmtId="164" fontId="27" fillId="0" borderId="7" xfId="2" applyNumberFormat="1" applyFont="1" applyBorder="1" applyAlignment="1" applyProtection="1">
      <alignment horizontal="center" vertical="center"/>
      <protection locked="0"/>
    </xf>
    <xf numFmtId="0" fontId="6" fillId="3" borderId="0" xfId="5" applyFill="1" applyAlignment="1">
      <alignment vertical="top"/>
    </xf>
    <xf numFmtId="0" fontId="6" fillId="3" borderId="0" xfId="5" applyFill="1"/>
    <xf numFmtId="0" fontId="9" fillId="3" borderId="0" xfId="5" applyFont="1" applyFill="1" applyAlignment="1">
      <alignment horizontal="left" vertical="top"/>
    </xf>
    <xf numFmtId="0" fontId="9" fillId="3" borderId="0" xfId="5" applyFont="1" applyFill="1" applyAlignment="1">
      <alignment horizontal="left" vertical="top" indent="18"/>
    </xf>
    <xf numFmtId="0" fontId="6" fillId="3" borderId="15" xfId="5" applyFill="1" applyBorder="1" applyAlignment="1">
      <alignment vertical="top"/>
    </xf>
    <xf numFmtId="0" fontId="6" fillId="0" borderId="0" xfId="5"/>
    <xf numFmtId="0" fontId="9" fillId="3" borderId="0" xfId="5" applyFont="1" applyFill="1" applyAlignment="1">
      <alignment horizontal="left" vertical="top" wrapText="1" indent="18"/>
    </xf>
    <xf numFmtId="0" fontId="6" fillId="3" borderId="13" xfId="5" applyFill="1" applyBorder="1" applyAlignment="1">
      <alignment vertical="top"/>
    </xf>
    <xf numFmtId="0" fontId="9" fillId="3" borderId="0" xfId="5" applyFont="1" applyFill="1" applyAlignment="1">
      <alignment vertical="top"/>
    </xf>
    <xf numFmtId="0" fontId="9" fillId="3" borderId="16" xfId="5" applyFont="1" applyFill="1" applyBorder="1" applyAlignment="1">
      <alignment horizontal="center" vertical="center" wrapText="1"/>
    </xf>
    <xf numFmtId="0" fontId="9" fillId="3" borderId="17" xfId="5" applyFont="1" applyFill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 wrapText="1"/>
    </xf>
    <xf numFmtId="0" fontId="9" fillId="3" borderId="0" xfId="5" applyFont="1" applyFill="1"/>
    <xf numFmtId="166" fontId="2" fillId="3" borderId="14" xfId="5" applyNumberFormat="1" applyFont="1" applyFill="1" applyBorder="1" applyAlignment="1">
      <alignment horizontal="left" vertical="center" wrapText="1" indent="1"/>
    </xf>
    <xf numFmtId="14" fontId="2" fillId="3" borderId="7" xfId="5" applyNumberFormat="1" applyFont="1" applyFill="1" applyBorder="1" applyAlignment="1">
      <alignment horizontal="left" vertical="center" wrapText="1" indent="1"/>
    </xf>
    <xf numFmtId="0" fontId="2" fillId="3" borderId="7" xfId="5" applyFont="1" applyFill="1" applyBorder="1" applyAlignment="1">
      <alignment horizontal="left" vertical="center" wrapText="1" indent="1"/>
    </xf>
    <xf numFmtId="0" fontId="2" fillId="3" borderId="12" xfId="5" applyFont="1" applyFill="1" applyBorder="1" applyAlignment="1">
      <alignment horizontal="left" vertical="center" wrapText="1" indent="1"/>
    </xf>
    <xf numFmtId="0" fontId="2" fillId="3" borderId="7" xfId="5" quotePrefix="1" applyFont="1" applyFill="1" applyBorder="1" applyAlignment="1">
      <alignment horizontal="left" vertical="top" wrapText="1" indent="1"/>
    </xf>
    <xf numFmtId="0" fontId="2" fillId="3" borderId="7" xfId="5" quotePrefix="1" applyFont="1" applyFill="1" applyBorder="1" applyAlignment="1">
      <alignment horizontal="left" vertical="center" wrapText="1" indent="1"/>
    </xf>
    <xf numFmtId="166" fontId="2" fillId="3" borderId="19" xfId="5" applyNumberFormat="1" applyFont="1" applyFill="1" applyBorder="1" applyAlignment="1">
      <alignment horizontal="left" vertical="center" wrapText="1" indent="1"/>
    </xf>
    <xf numFmtId="0" fontId="2" fillId="3" borderId="20" xfId="5" applyFont="1" applyFill="1" applyBorder="1" applyAlignment="1">
      <alignment horizontal="left" vertical="center" wrapText="1" indent="1"/>
    </xf>
    <xf numFmtId="0" fontId="2" fillId="3" borderId="21" xfId="5" applyFont="1" applyFill="1" applyBorder="1" applyAlignment="1">
      <alignment horizontal="left" vertical="center" wrapText="1" indent="1"/>
    </xf>
    <xf numFmtId="0" fontId="6" fillId="3" borderId="0" xfId="5" applyFill="1" applyAlignment="1">
      <alignment horizontal="left" vertical="top"/>
    </xf>
    <xf numFmtId="0" fontId="6" fillId="3" borderId="0" xfId="5" applyFill="1" applyAlignment="1">
      <alignment horizontal="left" vertical="top" wrapText="1"/>
    </xf>
    <xf numFmtId="0" fontId="6" fillId="3" borderId="0" xfId="5" applyFill="1" applyAlignment="1">
      <alignment vertical="top" wrapText="1"/>
    </xf>
    <xf numFmtId="0" fontId="0" fillId="3" borderId="15" xfId="5" applyFont="1" applyFill="1" applyBorder="1" applyAlignment="1">
      <alignment vertical="top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13" xfId="2" applyFont="1" applyBorder="1" applyAlignment="1" applyProtection="1">
      <alignment horizontal="left" vertical="center"/>
      <protection locked="0"/>
    </xf>
    <xf numFmtId="0" fontId="8" fillId="0" borderId="14" xfId="2" applyFont="1" applyBorder="1" applyAlignment="1" applyProtection="1">
      <alignment horizontal="left" vertical="center"/>
      <protection locked="0"/>
    </xf>
    <xf numFmtId="0" fontId="29" fillId="3" borderId="0" xfId="5" applyFont="1" applyFill="1" applyAlignment="1" applyProtection="1">
      <alignment horizontal="left" vertical="center"/>
      <protection hidden="1"/>
    </xf>
    <xf numFmtId="0" fontId="3" fillId="2" borderId="22" xfId="1" applyFont="1" applyFill="1" applyBorder="1" applyAlignment="1">
      <alignment horizontal="left"/>
    </xf>
    <xf numFmtId="0" fontId="3" fillId="2" borderId="23" xfId="1" applyFont="1" applyFill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6" xfId="1" applyBorder="1" applyAlignment="1">
      <alignment horizontal="left"/>
    </xf>
    <xf numFmtId="166" fontId="2" fillId="0" borderId="2" xfId="1" applyNumberFormat="1" applyBorder="1"/>
    <xf numFmtId="0" fontId="0" fillId="3" borderId="13" xfId="5" applyFont="1" applyFill="1" applyBorder="1" applyAlignment="1">
      <alignment vertical="top"/>
    </xf>
    <xf numFmtId="0" fontId="10" fillId="0" borderId="9" xfId="6" applyBorder="1" applyAlignment="1" applyProtection="1">
      <alignment horizontal="left" vertical="top"/>
      <protection hidden="1"/>
    </xf>
    <xf numFmtId="0" fontId="10" fillId="0" borderId="10" xfId="6" applyBorder="1" applyAlignment="1" applyProtection="1">
      <alignment horizontal="left" vertical="top"/>
      <protection hidden="1"/>
    </xf>
    <xf numFmtId="0" fontId="10" fillId="0" borderId="7" xfId="6" applyBorder="1" applyAlignment="1" applyProtection="1">
      <alignment horizontal="left" vertical="top" wrapText="1"/>
      <protection hidden="1"/>
    </xf>
    <xf numFmtId="0" fontId="14" fillId="6" borderId="7" xfId="6" applyFont="1" applyFill="1" applyBorder="1" applyAlignment="1" applyProtection="1">
      <alignment horizontal="left" vertical="top" wrapText="1"/>
      <protection hidden="1"/>
    </xf>
    <xf numFmtId="0" fontId="16" fillId="0" borderId="7" xfId="6" applyFont="1" applyBorder="1" applyAlignment="1" applyProtection="1">
      <alignment horizontal="center" vertical="top" wrapText="1"/>
      <protection hidden="1"/>
    </xf>
    <xf numFmtId="0" fontId="16" fillId="0" borderId="7" xfId="6" applyFont="1" applyBorder="1" applyAlignment="1" applyProtection="1">
      <alignment horizontal="left" vertical="top" wrapText="1" indent="1"/>
      <protection hidden="1"/>
    </xf>
    <xf numFmtId="0" fontId="17" fillId="0" borderId="7" xfId="6" applyFont="1" applyBorder="1" applyAlignment="1" applyProtection="1">
      <alignment horizontal="left" vertical="top" wrapText="1" indent="1"/>
      <protection hidden="1"/>
    </xf>
    <xf numFmtId="0" fontId="18" fillId="7" borderId="7" xfId="6" applyFont="1" applyFill="1" applyBorder="1" applyAlignment="1" applyProtection="1">
      <alignment horizontal="left" vertical="top" wrapText="1"/>
      <protection hidden="1"/>
    </xf>
    <xf numFmtId="0" fontId="18" fillId="7" borderId="12" xfId="6" applyFont="1" applyFill="1" applyBorder="1" applyAlignment="1" applyProtection="1">
      <alignment horizontal="center" vertical="top" wrapText="1"/>
      <protection hidden="1"/>
    </xf>
    <xf numFmtId="0" fontId="18" fillId="7" borderId="14" xfId="6" applyFont="1" applyFill="1" applyBorder="1" applyAlignment="1" applyProtection="1">
      <alignment horizontal="center" vertical="top" wrapText="1"/>
      <protection hidden="1"/>
    </xf>
    <xf numFmtId="0" fontId="20" fillId="0" borderId="7" xfId="6" applyFont="1" applyBorder="1" applyAlignment="1" applyProtection="1">
      <alignment horizontal="left" vertical="top" wrapText="1"/>
      <protection hidden="1"/>
    </xf>
    <xf numFmtId="0" fontId="20" fillId="0" borderId="7" xfId="6" applyFont="1" applyBorder="1" applyAlignment="1" applyProtection="1">
      <alignment horizontal="center" vertical="center" wrapText="1"/>
      <protection hidden="1"/>
    </xf>
    <xf numFmtId="0" fontId="10" fillId="0" borderId="7" xfId="6" applyBorder="1" applyAlignment="1" applyProtection="1">
      <alignment horizontal="center" vertical="center" wrapText="1"/>
      <protection hidden="1"/>
    </xf>
    <xf numFmtId="164" fontId="10" fillId="0" borderId="7" xfId="6" applyNumberFormat="1" applyBorder="1" applyAlignment="1" applyProtection="1">
      <alignment horizontal="center" vertical="center" wrapText="1"/>
      <protection hidden="1"/>
    </xf>
    <xf numFmtId="3" fontId="10" fillId="0" borderId="7" xfId="6" applyNumberFormat="1" applyBorder="1" applyAlignment="1" applyProtection="1">
      <alignment horizontal="center" vertical="center" wrapText="1"/>
      <protection hidden="1"/>
    </xf>
    <xf numFmtId="167" fontId="10" fillId="0" borderId="7" xfId="6" applyNumberFormat="1" applyBorder="1" applyAlignment="1" applyProtection="1">
      <alignment horizontal="center" vertical="center" wrapText="1"/>
      <protection hidden="1"/>
    </xf>
    <xf numFmtId="0" fontId="20" fillId="0" borderId="7" xfId="6" applyFont="1" applyBorder="1" applyAlignment="1" applyProtection="1">
      <alignment horizontal="left" vertical="center" wrapText="1"/>
      <protection hidden="1"/>
    </xf>
    <xf numFmtId="0" fontId="20" fillId="0" borderId="7" xfId="6" applyFont="1" applyBorder="1" applyAlignment="1" applyProtection="1">
      <alignment horizontal="center" vertical="top" wrapText="1"/>
      <protection hidden="1"/>
    </xf>
    <xf numFmtId="0" fontId="10" fillId="7" borderId="7" xfId="6" applyFill="1" applyBorder="1" applyAlignment="1" applyProtection="1">
      <alignment horizontal="left" vertical="top" wrapText="1"/>
      <protection hidden="1"/>
    </xf>
    <xf numFmtId="0" fontId="30" fillId="0" borderId="9" xfId="6" applyFont="1" applyBorder="1" applyAlignment="1" applyProtection="1">
      <alignment horizontal="left" vertical="top"/>
      <protection hidden="1"/>
    </xf>
    <xf numFmtId="0" fontId="20" fillId="0" borderId="7" xfId="6" applyFont="1" applyBorder="1" applyAlignment="1" applyProtection="1">
      <alignment horizontal="left" vertical="top" wrapText="1" indent="1"/>
      <protection hidden="1"/>
    </xf>
    <xf numFmtId="0" fontId="18" fillId="7" borderId="12" xfId="6" applyFont="1" applyFill="1" applyBorder="1" applyAlignment="1" applyProtection="1">
      <alignment horizontal="left" vertical="top" wrapText="1"/>
      <protection hidden="1"/>
    </xf>
    <xf numFmtId="0" fontId="18" fillId="7" borderId="13" xfId="6" applyFont="1" applyFill="1" applyBorder="1" applyAlignment="1" applyProtection="1">
      <alignment horizontal="left" vertical="top" wrapText="1"/>
      <protection hidden="1"/>
    </xf>
    <xf numFmtId="0" fontId="18" fillId="7" borderId="14" xfId="6" applyFont="1" applyFill="1" applyBorder="1" applyAlignment="1" applyProtection="1">
      <alignment horizontal="left" vertical="top" wrapText="1"/>
      <protection hidden="1"/>
    </xf>
    <xf numFmtId="0" fontId="20" fillId="0" borderId="7" xfId="6" applyFont="1" applyBorder="1" applyAlignment="1" applyProtection="1">
      <alignment horizontal="left" vertical="top" wrapText="1" indent="1"/>
      <protection hidden="1"/>
    </xf>
    <xf numFmtId="0" fontId="20" fillId="0" borderId="7" xfId="6" applyFont="1" applyBorder="1" applyAlignment="1" applyProtection="1">
      <alignment horizontal="left" vertical="center" wrapText="1"/>
      <protection hidden="1"/>
    </xf>
    <xf numFmtId="0" fontId="20" fillId="0" borderId="7" xfId="6" applyFont="1" applyBorder="1" applyAlignment="1" applyProtection="1">
      <alignment horizontal="left" vertical="top" wrapText="1"/>
      <protection hidden="1"/>
    </xf>
    <xf numFmtId="0" fontId="23" fillId="0" borderId="7" xfId="6" applyFont="1" applyBorder="1" applyAlignment="1" applyProtection="1">
      <alignment horizontal="left" vertical="top" wrapText="1"/>
      <protection hidden="1"/>
    </xf>
    <xf numFmtId="0" fontId="18" fillId="7" borderId="7" xfId="6" applyFont="1" applyFill="1" applyBorder="1" applyAlignment="1" applyProtection="1">
      <alignment horizontal="left" vertical="top" wrapText="1"/>
      <protection hidden="1"/>
    </xf>
    <xf numFmtId="0" fontId="20" fillId="0" borderId="20" xfId="6" applyFont="1" applyBorder="1" applyAlignment="1" applyProtection="1">
      <alignment horizontal="left" vertical="top" wrapText="1"/>
      <protection hidden="1"/>
    </xf>
    <xf numFmtId="0" fontId="20" fillId="0" borderId="24" xfId="6" applyFont="1" applyBorder="1" applyAlignment="1" applyProtection="1">
      <alignment horizontal="left" vertical="top" wrapText="1"/>
      <protection hidden="1"/>
    </xf>
    <xf numFmtId="0" fontId="21" fillId="0" borderId="7" xfId="6" applyFont="1" applyBorder="1" applyAlignment="1" applyProtection="1">
      <alignment horizontal="left" vertical="top" wrapText="1"/>
      <protection hidden="1"/>
    </xf>
    <xf numFmtId="0" fontId="20" fillId="0" borderId="17" xfId="6" applyFont="1" applyBorder="1" applyAlignment="1" applyProtection="1">
      <alignment horizontal="left" vertical="top" wrapText="1"/>
      <protection hidden="1"/>
    </xf>
    <xf numFmtId="0" fontId="15" fillId="6" borderId="12" xfId="6" applyFont="1" applyFill="1" applyBorder="1" applyAlignment="1" applyProtection="1">
      <alignment horizontal="center" vertical="top" wrapText="1"/>
      <protection hidden="1"/>
    </xf>
    <xf numFmtId="0" fontId="15" fillId="6" borderId="14" xfId="6" applyFont="1" applyFill="1" applyBorder="1" applyAlignment="1" applyProtection="1">
      <alignment horizontal="center" vertical="top" wrapText="1"/>
      <protection hidden="1"/>
    </xf>
    <xf numFmtId="0" fontId="16" fillId="0" borderId="12" xfId="6" applyFont="1" applyBorder="1" applyAlignment="1" applyProtection="1">
      <alignment horizontal="center" vertical="top" wrapText="1"/>
      <protection hidden="1"/>
    </xf>
    <xf numFmtId="0" fontId="16" fillId="0" borderId="13" xfId="6" applyFont="1" applyBorder="1" applyAlignment="1" applyProtection="1">
      <alignment horizontal="center" vertical="top" wrapText="1"/>
      <protection hidden="1"/>
    </xf>
    <xf numFmtId="0" fontId="16" fillId="0" borderId="14" xfId="6" applyFont="1" applyBorder="1" applyAlignment="1" applyProtection="1">
      <alignment horizontal="center" vertical="top" wrapText="1"/>
      <protection hidden="1"/>
    </xf>
    <xf numFmtId="0" fontId="10" fillId="0" borderId="11" xfId="6" applyBorder="1" applyAlignment="1" applyProtection="1">
      <alignment horizontal="left" vertical="top"/>
      <protection hidden="1"/>
    </xf>
    <xf numFmtId="169" fontId="30" fillId="0" borderId="7" xfId="6" applyNumberFormat="1" applyFont="1" applyBorder="1" applyAlignment="1" applyProtection="1">
      <alignment horizontal="center" vertical="center" wrapText="1"/>
      <protection hidden="1"/>
    </xf>
    <xf numFmtId="0" fontId="15" fillId="6" borderId="12" xfId="6" applyFont="1" applyFill="1" applyBorder="1" applyAlignment="1" applyProtection="1">
      <alignment horizontal="right" vertical="top" wrapText="1" indent="11"/>
      <protection hidden="1"/>
    </xf>
    <xf numFmtId="0" fontId="15" fillId="6" borderId="13" xfId="6" applyFont="1" applyFill="1" applyBorder="1" applyAlignment="1" applyProtection="1">
      <alignment horizontal="right" vertical="top" wrapText="1" indent="11"/>
      <protection hidden="1"/>
    </xf>
    <xf numFmtId="0" fontId="15" fillId="6" borderId="14" xfId="6" applyFont="1" applyFill="1" applyBorder="1" applyAlignment="1" applyProtection="1">
      <alignment horizontal="right" vertical="top" wrapText="1" indent="1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3" fontId="0" fillId="0" borderId="0" xfId="0" quotePrefix="1" applyNumberFormat="1" applyProtection="1">
      <protection hidden="1"/>
    </xf>
    <xf numFmtId="0" fontId="5" fillId="3" borderId="0" xfId="2" applyFont="1" applyFill="1" applyAlignment="1" applyProtection="1">
      <alignment vertical="center"/>
      <protection hidden="1"/>
    </xf>
    <xf numFmtId="0" fontId="4" fillId="3" borderId="0" xfId="2" applyFont="1" applyFill="1" applyAlignment="1" applyProtection="1">
      <alignment vertical="center"/>
      <protection hidden="1"/>
    </xf>
    <xf numFmtId="0" fontId="26" fillId="4" borderId="7" xfId="3" applyFont="1" applyFill="1" applyBorder="1" applyAlignment="1" applyProtection="1">
      <alignment horizontal="right" vertical="center" wrapText="1"/>
      <protection hidden="1"/>
    </xf>
    <xf numFmtId="0" fontId="26" fillId="4" borderId="7" xfId="3" applyFont="1" applyFill="1" applyBorder="1" applyAlignment="1" applyProtection="1">
      <alignment horizontal="right" vertical="center" wrapText="1"/>
      <protection hidden="1"/>
    </xf>
    <xf numFmtId="0" fontId="25" fillId="3" borderId="0" xfId="2" applyFont="1" applyFill="1" applyAlignment="1" applyProtection="1">
      <alignment vertical="center"/>
      <protection hidden="1"/>
    </xf>
    <xf numFmtId="3" fontId="27" fillId="5" borderId="7" xfId="2" applyNumberFormat="1" applyFont="1" applyFill="1" applyBorder="1" applyAlignment="1" applyProtection="1">
      <alignment horizontal="center" vertical="center"/>
      <protection hidden="1"/>
    </xf>
    <xf numFmtId="164" fontId="27" fillId="5" borderId="7" xfId="2" applyNumberFormat="1" applyFont="1" applyFill="1" applyBorder="1" applyAlignment="1" applyProtection="1">
      <alignment horizontal="center" vertical="center"/>
      <protection hidden="1"/>
    </xf>
    <xf numFmtId="4" fontId="27" fillId="5" borderId="7" xfId="2" applyNumberFormat="1" applyFont="1" applyFill="1" applyBorder="1" applyAlignment="1" applyProtection="1">
      <alignment horizontal="center" vertical="center"/>
      <protection hidden="1"/>
    </xf>
    <xf numFmtId="165" fontId="27" fillId="5" borderId="7" xfId="2" applyNumberFormat="1" applyFont="1" applyFill="1" applyBorder="1" applyAlignment="1" applyProtection="1">
      <alignment horizontal="center" vertical="center"/>
      <protection hidden="1"/>
    </xf>
    <xf numFmtId="3" fontId="5" fillId="3" borderId="0" xfId="2" applyNumberFormat="1" applyFont="1" applyFill="1" applyAlignment="1" applyProtection="1">
      <alignment vertical="center"/>
      <protection hidden="1"/>
    </xf>
    <xf numFmtId="0" fontId="7" fillId="4" borderId="7" xfId="3" applyFont="1" applyFill="1" applyBorder="1" applyAlignment="1" applyProtection="1">
      <alignment horizontal="center" vertical="center" wrapText="1"/>
      <protection hidden="1"/>
    </xf>
    <xf numFmtId="1" fontId="7" fillId="4" borderId="7" xfId="3" applyNumberFormat="1" applyFont="1" applyFill="1" applyBorder="1" applyAlignment="1" applyProtection="1">
      <alignment horizontal="center" vertical="center" wrapText="1"/>
      <protection hidden="1"/>
    </xf>
    <xf numFmtId="0" fontId="7" fillId="4" borderId="8" xfId="3" applyFont="1" applyFill="1" applyBorder="1" applyAlignment="1" applyProtection="1">
      <alignment horizontal="center" vertical="center" wrapText="1"/>
      <protection hidden="1"/>
    </xf>
    <xf numFmtId="3" fontId="7" fillId="4" borderId="8" xfId="3" applyNumberFormat="1" applyFont="1" applyFill="1" applyBorder="1" applyAlignment="1" applyProtection="1">
      <alignment horizontal="center" vertical="center" wrapText="1"/>
      <protection hidden="1"/>
    </xf>
    <xf numFmtId="3" fontId="8" fillId="5" borderId="7" xfId="2" applyNumberFormat="1" applyFont="1" applyFill="1" applyBorder="1" applyAlignment="1" applyProtection="1">
      <alignment horizontal="center" vertical="center"/>
      <protection hidden="1"/>
    </xf>
    <xf numFmtId="9" fontId="8" fillId="5" borderId="7" xfId="2" applyNumberFormat="1" applyFont="1" applyFill="1" applyBorder="1" applyAlignment="1" applyProtection="1">
      <alignment horizontal="center" vertical="center"/>
      <protection hidden="1"/>
    </xf>
    <xf numFmtId="4" fontId="8" fillId="5" borderId="7" xfId="2" applyNumberFormat="1" applyFont="1" applyFill="1" applyBorder="1" applyAlignment="1" applyProtection="1">
      <alignment horizontal="center" vertical="center"/>
      <protection hidden="1"/>
    </xf>
    <xf numFmtId="165" fontId="8" fillId="5" borderId="7" xfId="2" applyNumberFormat="1" applyFont="1" applyFill="1" applyBorder="1" applyAlignment="1" applyProtection="1">
      <alignment horizontal="center" vertical="center"/>
      <protection hidden="1"/>
    </xf>
    <xf numFmtId="164" fontId="24" fillId="3" borderId="7" xfId="2" applyNumberFormat="1" applyFont="1" applyFill="1" applyBorder="1" applyAlignment="1" applyProtection="1">
      <alignment horizontal="center" vertical="center"/>
      <protection locked="0"/>
    </xf>
  </cellXfs>
  <cellStyles count="7">
    <cellStyle name="Normal" xfId="0" builtinId="0"/>
    <cellStyle name="Normal 10" xfId="5" xr:uid="{12653B41-66F1-4582-AE4E-355A3C818237}"/>
    <cellStyle name="Normal 12" xfId="1" xr:uid="{8A905EAC-55CC-4333-A50D-EA70D84B05A0}"/>
    <cellStyle name="Normal 2" xfId="6" xr:uid="{6A2371DD-CD29-4234-BA93-E21C6DF7B061}"/>
    <cellStyle name="Normal 4 2" xfId="3" xr:uid="{C7DF3068-3890-4D87-83B8-4FE491024175}"/>
    <cellStyle name="Normal 4 2 2" xfId="4" xr:uid="{ED9F4B99-DB04-45C0-9CFE-D32896A91AF6}"/>
    <cellStyle name="Normal 8" xfId="2" xr:uid="{2DB80D55-8D5E-4F50-A3D0-8207A31969DF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19050</xdr:rowOff>
    </xdr:from>
    <xdr:to>
      <xdr:col>16</xdr:col>
      <xdr:colOff>152399</xdr:colOff>
      <xdr:row>13</xdr:row>
      <xdr:rowOff>114300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303D15E6-BE12-483F-B969-5CB16EC91D3B}"/>
            </a:ext>
          </a:extLst>
        </xdr:cNvPr>
        <xdr:cNvSpPr txBox="1"/>
      </xdr:nvSpPr>
      <xdr:spPr>
        <a:xfrm>
          <a:off x="295275" y="1905000"/>
          <a:ext cx="8077199" cy="26670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6</xdr:col>
      <xdr:colOff>0</xdr:colOff>
      <xdr:row>13</xdr:row>
      <xdr:rowOff>19050</xdr:rowOff>
    </xdr:from>
    <xdr:to>
      <xdr:col>16</xdr:col>
      <xdr:colOff>152399</xdr:colOff>
      <xdr:row>14</xdr:row>
      <xdr:rowOff>114300</xdr:rowOff>
    </xdr:to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DF8FB4C8-B7CB-4E97-851A-63E4B4111A0D}"/>
            </a:ext>
          </a:extLst>
        </xdr:cNvPr>
        <xdr:cNvSpPr txBox="1"/>
      </xdr:nvSpPr>
      <xdr:spPr>
        <a:xfrm>
          <a:off x="295275" y="2076450"/>
          <a:ext cx="8077199" cy="26670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6</xdr:col>
      <xdr:colOff>0</xdr:colOff>
      <xdr:row>13</xdr:row>
      <xdr:rowOff>19050</xdr:rowOff>
    </xdr:from>
    <xdr:to>
      <xdr:col>16</xdr:col>
      <xdr:colOff>152399</xdr:colOff>
      <xdr:row>14</xdr:row>
      <xdr:rowOff>114300</xdr:rowOff>
    </xdr:to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94F510A8-F7F0-4691-B0D6-A551CC91B779}"/>
            </a:ext>
          </a:extLst>
        </xdr:cNvPr>
        <xdr:cNvSpPr txBox="1"/>
      </xdr:nvSpPr>
      <xdr:spPr>
        <a:xfrm>
          <a:off x="295275" y="2076450"/>
          <a:ext cx="8077199" cy="26670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  <xdr:twoCellAnchor>
    <xdr:from>
      <xdr:col>6</xdr:col>
      <xdr:colOff>0</xdr:colOff>
      <xdr:row>14</xdr:row>
      <xdr:rowOff>19050</xdr:rowOff>
    </xdr:from>
    <xdr:to>
      <xdr:col>16</xdr:col>
      <xdr:colOff>152399</xdr:colOff>
      <xdr:row>15</xdr:row>
      <xdr:rowOff>0</xdr:rowOff>
    </xdr:to>
    <xdr:sp macro="" textlink="">
      <xdr:nvSpPr>
        <xdr:cNvPr id="5" name="TextBox 4" hidden="1">
          <a:extLst>
            <a:ext uri="{FF2B5EF4-FFF2-40B4-BE49-F238E27FC236}">
              <a16:creationId xmlns:a16="http://schemas.microsoft.com/office/drawing/2014/main" id="{11B36ADE-1989-4B5B-99F4-2F41E6C1E097}"/>
            </a:ext>
          </a:extLst>
        </xdr:cNvPr>
        <xdr:cNvSpPr txBox="1"/>
      </xdr:nvSpPr>
      <xdr:spPr>
        <a:xfrm>
          <a:off x="295275" y="2247900"/>
          <a:ext cx="8077199" cy="152400"/>
        </a:xfrm>
        <a:prstGeom prst="rect">
          <a:avLst/>
        </a:prstGeom>
        <a:solidFill>
          <a:srgbClr val="FFFF99"/>
        </a:solidFill>
        <a:ln w="28575" cmpd="sng">
          <a:solidFill>
            <a:schemeClr val="accent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The</a:t>
          </a:r>
          <a:r>
            <a:rPr lang="en-US" sz="1200" baseline="0"/>
            <a:t> first </a:t>
          </a:r>
          <a:r>
            <a:rPr lang="en-US" sz="1200"/>
            <a:t>column must be sorted.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202384-22A3-4E1D-B5CD-883AF0D90C2F}" name="Table8" displayName="Table8" ref="B7:F24" totalsRowShown="0" headerRowDxfId="8" dataDxfId="6" headerRowBorderDxfId="7" totalsRowBorderDxfId="5">
  <autoFilter ref="B7:F24" xr:uid="{00000000-0009-0000-0100-000007000000}"/>
  <tableColumns count="5">
    <tableColumn id="1" xr3:uid="{04D8C689-8AD8-4F00-802E-B0FF15DF63A7}" name="Version" dataDxfId="4"/>
    <tableColumn id="2" xr3:uid="{677C6A4E-98F4-47D9-AB3C-4C833A8DE035}" name="Date" dataDxfId="3"/>
    <tableColumn id="3" xr3:uid="{C92086A7-B402-45CF-9D9A-D5C02B9AF8CD}" name="Reason for Change" dataDxfId="2"/>
    <tableColumn id="4" xr3:uid="{F31FCC3E-C1FF-49AF-B2E6-EFB51F9D0F14}" name="Change Description" dataDxfId="1"/>
    <tableColumn id="5" xr3:uid="{30C94D2D-11ED-41F0-8B9B-4A2BA598EAAC}" name="Contact, Depart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signlights.org/searc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EC33-63A1-42F5-9203-F7B5E0BC4280}">
  <sheetPr codeName="Sheet1"/>
  <dimension ref="B1:AK526"/>
  <sheetViews>
    <sheetView tabSelected="1" zoomScaleNormal="100" workbookViewId="0">
      <selection activeCell="M2" sqref="M2"/>
    </sheetView>
  </sheetViews>
  <sheetFormatPr defaultRowHeight="15" x14ac:dyDescent="0.25"/>
  <cols>
    <col min="1" max="1" width="1.7109375" style="108" customWidth="1"/>
    <col min="2" max="2" width="36.5703125" style="108" customWidth="1"/>
    <col min="3" max="3" width="27.42578125" style="108" customWidth="1"/>
    <col min="4" max="6" width="9.140625" style="108" customWidth="1"/>
    <col min="7" max="7" width="1.7109375" style="108" customWidth="1"/>
    <col min="8" max="8" width="9.140625" style="108"/>
    <col min="9" max="9" width="22.85546875" style="108" customWidth="1"/>
    <col min="10" max="10" width="23.140625" style="108" customWidth="1"/>
    <col min="11" max="11" width="27.42578125" style="108" customWidth="1"/>
    <col min="12" max="13" width="18.28515625" style="108" customWidth="1"/>
    <col min="14" max="14" width="16.140625" style="108" customWidth="1"/>
    <col min="15" max="15" width="1.7109375" style="108" customWidth="1"/>
    <col min="16" max="21" width="27.85546875" style="108" customWidth="1"/>
    <col min="22" max="23" width="9.140625" style="108"/>
    <col min="24" max="24" width="22.85546875" style="108" customWidth="1"/>
    <col min="25" max="25" width="1.7109375" style="108" customWidth="1"/>
    <col min="26" max="29" width="18.28515625" style="108" hidden="1" customWidth="1"/>
    <col min="30" max="33" width="18.28515625" style="108" customWidth="1"/>
    <col min="34" max="37" width="18.28515625" style="108" hidden="1" customWidth="1"/>
    <col min="38" max="16384" width="9.140625" style="108"/>
  </cols>
  <sheetData>
    <row r="1" spans="2:37" ht="9" customHeight="1" x14ac:dyDescent="0.25"/>
    <row r="2" spans="2:37" ht="37.5" x14ac:dyDescent="0.25">
      <c r="B2" s="109" t="s">
        <v>231</v>
      </c>
    </row>
    <row r="4" spans="2:37" ht="21" customHeight="1" x14ac:dyDescent="0.25">
      <c r="B4" s="110" t="s">
        <v>686</v>
      </c>
      <c r="C4" s="50"/>
      <c r="D4" s="51"/>
      <c r="E4" s="51"/>
      <c r="F4" s="52"/>
      <c r="H4" s="111" t="s">
        <v>683</v>
      </c>
      <c r="I4" s="111"/>
      <c r="J4" s="23"/>
      <c r="L4" s="112" t="s">
        <v>685</v>
      </c>
      <c r="X4" s="112"/>
      <c r="AD4" s="112" t="s">
        <v>693</v>
      </c>
    </row>
    <row r="5" spans="2:37" ht="21" customHeight="1" x14ac:dyDescent="0.25">
      <c r="B5" s="110" t="s">
        <v>229</v>
      </c>
      <c r="C5" s="50"/>
      <c r="D5" s="51"/>
      <c r="E5" s="51"/>
      <c r="F5" s="52"/>
      <c r="H5" s="111" t="s">
        <v>687</v>
      </c>
      <c r="I5" s="111"/>
      <c r="J5" s="126"/>
      <c r="L5" s="108" t="s">
        <v>688</v>
      </c>
      <c r="AD5" s="111" t="s">
        <v>671</v>
      </c>
      <c r="AE5" s="111"/>
      <c r="AF5" s="113">
        <f>IFERROR(SUM($AD$15:$AD$526),"")</f>
        <v>0</v>
      </c>
      <c r="AG5" s="113"/>
    </row>
    <row r="6" spans="2:37" ht="21" x14ac:dyDescent="0.25">
      <c r="B6" s="110" t="s">
        <v>679</v>
      </c>
      <c r="C6" s="50"/>
      <c r="D6" s="51"/>
      <c r="E6" s="51"/>
      <c r="F6" s="52"/>
      <c r="H6" s="111" t="s">
        <v>684</v>
      </c>
      <c r="I6" s="111"/>
      <c r="J6" s="114">
        <f>J4+J5</f>
        <v>0</v>
      </c>
      <c r="L6" s="108" t="s">
        <v>692</v>
      </c>
      <c r="AD6" s="111" t="s">
        <v>670</v>
      </c>
      <c r="AE6" s="111"/>
      <c r="AF6" s="115">
        <f>IFERROR(SUM($AE$15:$AE$526),"")</f>
        <v>0</v>
      </c>
      <c r="AG6" s="115"/>
    </row>
    <row r="7" spans="2:37" ht="21" x14ac:dyDescent="0.25">
      <c r="B7" s="110" t="s">
        <v>680</v>
      </c>
      <c r="C7" s="50"/>
      <c r="D7" s="51"/>
      <c r="E7" s="51"/>
      <c r="F7" s="52"/>
      <c r="L7" s="108" t="s">
        <v>689</v>
      </c>
      <c r="AD7" s="111" t="s">
        <v>321</v>
      </c>
      <c r="AE7" s="111"/>
      <c r="AF7" s="116">
        <f>IFERROR(MIN(SUM($AF$15:$AG$526),(J6*0.5),290000),"")</f>
        <v>0</v>
      </c>
      <c r="AG7" s="116"/>
    </row>
    <row r="8" spans="2:37" ht="21" x14ac:dyDescent="0.25">
      <c r="B8" s="110" t="s">
        <v>678</v>
      </c>
      <c r="C8" s="50"/>
      <c r="D8" s="51"/>
      <c r="E8" s="51"/>
      <c r="F8" s="52"/>
      <c r="H8" s="111" t="s">
        <v>763</v>
      </c>
      <c r="I8" s="111"/>
      <c r="J8" s="126"/>
      <c r="L8" s="108" t="s">
        <v>690</v>
      </c>
    </row>
    <row r="9" spans="2:37" ht="21" customHeight="1" x14ac:dyDescent="0.25">
      <c r="B9" s="110" t="s">
        <v>681</v>
      </c>
      <c r="C9" s="50"/>
      <c r="D9" s="51"/>
      <c r="E9" s="51"/>
      <c r="F9" s="52"/>
      <c r="H9" s="111" t="s">
        <v>764</v>
      </c>
      <c r="I9" s="111"/>
      <c r="L9" s="108" t="s">
        <v>706</v>
      </c>
    </row>
    <row r="10" spans="2:37" ht="21" x14ac:dyDescent="0.25">
      <c r="B10" s="110" t="s">
        <v>682</v>
      </c>
      <c r="C10" s="50"/>
      <c r="D10" s="51"/>
      <c r="E10" s="51"/>
      <c r="F10" s="52"/>
      <c r="L10" s="108" t="s">
        <v>691</v>
      </c>
      <c r="AD10" s="117"/>
    </row>
    <row r="11" spans="2:37" x14ac:dyDescent="0.25">
      <c r="L11" s="108" t="s">
        <v>705</v>
      </c>
      <c r="AD11" s="117"/>
    </row>
    <row r="13" spans="2:37" ht="21" x14ac:dyDescent="0.25">
      <c r="B13" s="112" t="s">
        <v>575</v>
      </c>
      <c r="H13" s="112" t="s">
        <v>576</v>
      </c>
      <c r="P13" s="112" t="s">
        <v>577</v>
      </c>
      <c r="AD13" s="112" t="s">
        <v>674</v>
      </c>
    </row>
    <row r="14" spans="2:37" ht="30" x14ac:dyDescent="0.25">
      <c r="B14" s="118" t="s">
        <v>224</v>
      </c>
      <c r="C14" s="118" t="s">
        <v>225</v>
      </c>
      <c r="D14" s="118" t="s">
        <v>226</v>
      </c>
      <c r="E14" s="119" t="s">
        <v>227</v>
      </c>
      <c r="F14" s="118" t="s">
        <v>228</v>
      </c>
      <c r="H14" s="120" t="s">
        <v>230</v>
      </c>
      <c r="I14" s="118" t="s">
        <v>579</v>
      </c>
      <c r="J14" s="120" t="s">
        <v>0</v>
      </c>
      <c r="K14" s="120" t="s">
        <v>263</v>
      </c>
      <c r="L14" s="120" t="s">
        <v>465</v>
      </c>
      <c r="M14" s="120" t="s">
        <v>466</v>
      </c>
      <c r="N14" s="120" t="s">
        <v>293</v>
      </c>
      <c r="P14" s="120" t="s">
        <v>581</v>
      </c>
      <c r="Q14" s="120" t="s">
        <v>587</v>
      </c>
      <c r="R14" s="120" t="s">
        <v>675</v>
      </c>
      <c r="S14" s="120" t="s">
        <v>676</v>
      </c>
      <c r="T14" s="120" t="s">
        <v>668</v>
      </c>
      <c r="U14" s="120" t="s">
        <v>669</v>
      </c>
      <c r="V14" s="121" t="s">
        <v>666</v>
      </c>
      <c r="W14" s="121" t="s">
        <v>667</v>
      </c>
      <c r="X14" s="118" t="s">
        <v>578</v>
      </c>
      <c r="Z14" s="118" t="s">
        <v>765</v>
      </c>
      <c r="AA14" s="118" t="s">
        <v>766</v>
      </c>
      <c r="AB14" s="118" t="s">
        <v>767</v>
      </c>
      <c r="AC14" s="118" t="s">
        <v>768</v>
      </c>
      <c r="AD14" s="118" t="s">
        <v>671</v>
      </c>
      <c r="AE14" s="118" t="s">
        <v>670</v>
      </c>
      <c r="AF14" s="118" t="s">
        <v>672</v>
      </c>
      <c r="AG14" s="118" t="s">
        <v>673</v>
      </c>
      <c r="AH14" s="108" t="s">
        <v>291</v>
      </c>
      <c r="AI14" s="108" t="s">
        <v>290</v>
      </c>
      <c r="AJ14" s="108" t="s">
        <v>574</v>
      </c>
      <c r="AK14" s="108" t="s">
        <v>659</v>
      </c>
    </row>
    <row r="15" spans="2:37" x14ac:dyDescent="0.25">
      <c r="B15" s="5"/>
      <c r="C15" s="5"/>
      <c r="D15" s="122" t="str">
        <f>IFERROR(VLOOKUP(C15,Lists!$B$3:$E$13,3,FALSE),"")</f>
        <v/>
      </c>
      <c r="E15" s="123" t="str">
        <f>IFERROR(VLOOKUP(C15,Lists!$B$3:$E$13,4,FALSE),"")</f>
        <v/>
      </c>
      <c r="F15" s="5"/>
      <c r="H15" s="5"/>
      <c r="I15" s="5"/>
      <c r="J15" s="5"/>
      <c r="K15" s="5"/>
      <c r="L15" s="5"/>
      <c r="M15" s="5"/>
      <c r="N15" s="122" t="str" cm="1">
        <f t="array" ref="N15">IFERROR(_xlfn.XLOOKUP(1,(J15=Lists!$AC$3:$AC$886)*(K15=Lists!$AD$3:$AD$886)*(L15=Lists!$AE$3:$AE$886)*(M15=Lists!$AF$3:$AF$886),Lists!$AG$3:$AG$886),"")</f>
        <v/>
      </c>
      <c r="P15" s="5"/>
      <c r="Q15" s="5"/>
      <c r="R15" s="5"/>
      <c r="S15" s="5"/>
      <c r="T15" s="5"/>
      <c r="U15" s="5"/>
      <c r="V15" s="5"/>
      <c r="W15" s="5"/>
      <c r="X15" s="5"/>
      <c r="Z15" s="122" t="str">
        <f>IFERROR(((H15*N15)-(V15*W15))/1000*VLOOKUP(F15,Lists!$C$16:$E$20,2,FALSE)*D15,"")</f>
        <v/>
      </c>
      <c r="AA15" s="124" t="str">
        <f>IFERROR(((H15*N15)-(V15*W15))/1000*VLOOKUP(F15,Lists!$C$16:$E$20,3,FALSE)*E15,"")</f>
        <v/>
      </c>
      <c r="AB15" s="122" t="str">
        <f>IFERROR(AD15-Z15,"")</f>
        <v/>
      </c>
      <c r="AC15" s="124" t="str">
        <f>IFERROR(AE15-AA15,"")</f>
        <v/>
      </c>
      <c r="AD15" s="122" t="str">
        <f>IFERROR(((H15*N15)*(1-IF(I15="",0,VLOOKUP(I15,Lists!$C$23:$D$27,2,FALSE)))-(V15*W15)*(1-IF(X15="",0,VLOOKUP(X15,Lists!$C$23:$D$27,2,FALSE))))/1000*VLOOKUP(F15,Lists!$C$16:$E$20,2,FALSE)*D15,"")</f>
        <v/>
      </c>
      <c r="AE15" s="124" t="str">
        <f>IFERROR(((H15*N15)*(1-IF(I15="",0,VLOOKUP(I15,Lists!$C$23:$D$27,2,FALSE)))-(V15*W15)*(1-IF(X15="",0,VLOOKUP(X15,Lists!$C$23:$D$27,2,FALSE))))/1000*VLOOKUP(F15,Lists!$C$16:$E$20,3,FALSE)*E15,"")</f>
        <v/>
      </c>
      <c r="AF15" s="125" t="str" cm="1">
        <f t="array" ref="AF15">IFERROR(V15*_xlfn.XLOOKUP(1,(P15=Lists!$G$20:$G$63)*(Q15=Lists!$H$20:$H$63),Lists!$I$20:$I$63),"")</f>
        <v/>
      </c>
      <c r="AG15" s="125" t="str">
        <f>IFERROR(IF(I15=X15,"",IF(X15="","",VLOOKUP(X15,Lists!$G$66:$H$70,2,FALSE)*V15*W15)),"")</f>
        <v/>
      </c>
      <c r="AH15" s="108" t="str">
        <f>IFERROR(VLOOKUP(J15,Lists!$G$3:$J$17,2,FALSE),"")</f>
        <v/>
      </c>
      <c r="AI15" s="108" t="str">
        <f>IFERROR(VLOOKUP(J15,Lists!$G$3:$J$17,3,FALSE),"")</f>
        <v/>
      </c>
      <c r="AJ15" s="108" t="str">
        <f>IFERROR(VLOOKUP(J15,Lists!$G$3:$J$17,4,FALSE),"")</f>
        <v/>
      </c>
      <c r="AK15" s="108" t="str">
        <f>IFERROR(VLOOKUP(P15,Lists!$C$30:$D$47,2,FALSE),"")</f>
        <v/>
      </c>
    </row>
    <row r="16" spans="2:37" x14ac:dyDescent="0.25">
      <c r="B16" s="5"/>
      <c r="C16" s="5"/>
      <c r="D16" s="122" t="str">
        <f>IFERROR(VLOOKUP(C16,Lists!$B$3:$E$13,3,FALSE),"")</f>
        <v/>
      </c>
      <c r="E16" s="123" t="str">
        <f>IFERROR(VLOOKUP(C16,Lists!$B$3:$E$13,4,FALSE),"")</f>
        <v/>
      </c>
      <c r="F16" s="5"/>
      <c r="H16" s="5"/>
      <c r="I16" s="5"/>
      <c r="J16" s="5"/>
      <c r="K16" s="5"/>
      <c r="L16" s="5"/>
      <c r="M16" s="5"/>
      <c r="N16" s="122" t="str" cm="1">
        <f t="array" ref="N16">IFERROR(_xlfn.XLOOKUP(1,(J16=Lists!$AC$3:$AC$886)*(K16=Lists!$AD$3:$AD$886)*(L16=Lists!$AE$3:$AE$886)*(M16=Lists!$AF$3:$AF$886),Lists!$AG$3:$AG$886),"")</f>
        <v/>
      </c>
      <c r="P16" s="5"/>
      <c r="Q16" s="5"/>
      <c r="R16" s="5"/>
      <c r="S16" s="5"/>
      <c r="T16" s="5"/>
      <c r="U16" s="5"/>
      <c r="V16" s="5"/>
      <c r="W16" s="5"/>
      <c r="X16" s="5"/>
      <c r="Z16" s="122" t="str">
        <f>IFERROR(((H16*N16)-(V16*W16))/1000*VLOOKUP(F16,Lists!$C$16:$E$20,2,FALSE)*D16,"")</f>
        <v/>
      </c>
      <c r="AA16" s="124" t="str">
        <f>IFERROR(((H16*N16)-(V16*W16))/1000*VLOOKUP(F16,Lists!$C$16:$E$20,3,FALSE)*E16,"")</f>
        <v/>
      </c>
      <c r="AB16" s="122" t="str">
        <f>IFERROR(AD16-Z16,"")</f>
        <v/>
      </c>
      <c r="AC16" s="124" t="str">
        <f t="shared" ref="AC16:AC79" si="0">IFERROR(AE16-AA16,"")</f>
        <v/>
      </c>
      <c r="AD16" s="122" t="str">
        <f>IFERROR(((H16*N16)*(1-IF(I16="",0,VLOOKUP(I16,Lists!$C$23:$D$27,2,FALSE)))-(V16*W16)*(1-IF(X16="",0,VLOOKUP(X16,Lists!$C$23:$D$27,2,FALSE))))/1000*VLOOKUP(F16,Lists!$C$16:$E$20,2,FALSE)*D16,"")</f>
        <v/>
      </c>
      <c r="AE16" s="124" t="str">
        <f>IFERROR(((H16*N16)*(1-IF(I16="",0,VLOOKUP(I16,Lists!$C$23:$D$27,2,FALSE)))-(V16*W16)*(1-IF(X16="",0,VLOOKUP(X16,Lists!$C$23:$D$27,2,FALSE))))/1000*VLOOKUP(F16,Lists!$C$16:$E$20,3,FALSE)*E16,"")</f>
        <v/>
      </c>
      <c r="AF16" s="125" t="str" cm="1">
        <f t="array" ref="AF16">IFERROR(V16*_xlfn.XLOOKUP(1,(P16=Lists!$G$20:$G$63)*(Q16=Lists!$H$20:$H$63),Lists!$I$20:$I$63),"")</f>
        <v/>
      </c>
      <c r="AG16" s="125" t="str">
        <f>IFERROR(IF(I16=X16,"",IF(X16="","",VLOOKUP(X16,Lists!$G$66:$H$70,2,FALSE)*V16*W16)),"")</f>
        <v/>
      </c>
      <c r="AH16" s="108" t="str">
        <f>IFERROR(VLOOKUP(J16,Lists!$G$3:$J$17,2,FALSE),"")</f>
        <v/>
      </c>
      <c r="AI16" s="108" t="str">
        <f>IFERROR(VLOOKUP(J16,Lists!$G$3:$J$17,3,FALSE),"")</f>
        <v/>
      </c>
      <c r="AJ16" s="108" t="str">
        <f>IFERROR(VLOOKUP(J16,Lists!$G$3:$J$17,4,FALSE),"")</f>
        <v/>
      </c>
      <c r="AK16" s="108" t="str">
        <f>IFERROR(VLOOKUP(P16,Lists!$C$30:$D$47,2,FALSE),"")</f>
        <v/>
      </c>
    </row>
    <row r="17" spans="2:37" x14ac:dyDescent="0.25">
      <c r="B17" s="5"/>
      <c r="C17" s="5"/>
      <c r="D17" s="122" t="str">
        <f>IFERROR(VLOOKUP(C17,Lists!$B$3:$E$13,3,FALSE),"")</f>
        <v/>
      </c>
      <c r="E17" s="123" t="str">
        <f>IFERROR(VLOOKUP(C17,Lists!$B$3:$E$13,4,FALSE),"")</f>
        <v/>
      </c>
      <c r="F17" s="5"/>
      <c r="H17" s="5"/>
      <c r="I17" s="5"/>
      <c r="J17" s="5"/>
      <c r="K17" s="5"/>
      <c r="L17" s="5"/>
      <c r="M17" s="5"/>
      <c r="N17" s="122" t="str" cm="1">
        <f t="array" ref="N17">IFERROR(_xlfn.XLOOKUP(1,(J17=Lists!$AC$3:$AC$886)*(K17=Lists!$AD$3:$AD$886)*(L17=Lists!$AE$3:$AE$886)*(M17=Lists!$AF$3:$AF$886),Lists!$AG$3:$AG$886),"")</f>
        <v/>
      </c>
      <c r="P17" s="5"/>
      <c r="Q17" s="5"/>
      <c r="R17" s="5"/>
      <c r="S17" s="5"/>
      <c r="T17" s="5"/>
      <c r="U17" s="5"/>
      <c r="V17" s="5"/>
      <c r="W17" s="5"/>
      <c r="X17" s="5"/>
      <c r="Z17" s="122" t="str">
        <f>IFERROR(((H17*N17)-(V17*W17))/1000*VLOOKUP(F17,Lists!$C$16:$E$20,2,FALSE)*D17,"")</f>
        <v/>
      </c>
      <c r="AA17" s="124" t="str">
        <f>IFERROR(((H17*N17)-(V17*W17))/1000*VLOOKUP(F17,Lists!$C$16:$E$20,3,FALSE)*E17,"")</f>
        <v/>
      </c>
      <c r="AB17" s="122" t="str">
        <f t="shared" ref="AB17:AB80" si="1">IFERROR(AD17-Z17,"")</f>
        <v/>
      </c>
      <c r="AC17" s="124" t="str">
        <f t="shared" si="0"/>
        <v/>
      </c>
      <c r="AD17" s="122" t="str">
        <f>IFERROR(((H17*N17)*(1-IF(I17="",0,VLOOKUP(I17,Lists!$C$23:$D$27,2,FALSE)))-(V17*W17)*(1-IF(X17="",0,VLOOKUP(X17,Lists!$C$23:$D$27,2,FALSE))))/1000*VLOOKUP(F17,Lists!$C$16:$E$20,2,FALSE)*D17,"")</f>
        <v/>
      </c>
      <c r="AE17" s="124" t="str">
        <f>IFERROR(((H17*N17)*(1-IF(I17="",0,VLOOKUP(I17,Lists!$C$23:$D$27,2,FALSE)))-(V17*W17)*(1-IF(X17="",0,VLOOKUP(X17,Lists!$C$23:$D$27,2,FALSE))))/1000*VLOOKUP(F17,Lists!$C$16:$E$20,3,FALSE)*E17,"")</f>
        <v/>
      </c>
      <c r="AF17" s="125" t="str" cm="1">
        <f t="array" ref="AF17">IFERROR(V17*_xlfn.XLOOKUP(1,(P17=Lists!$G$20:$G$63)*(Q17=Lists!$H$20:$H$63),Lists!$I$20:$I$63),"")</f>
        <v/>
      </c>
      <c r="AG17" s="125" t="str">
        <f>IFERROR(IF(I17=X17,"",IF(X17="","",VLOOKUP(X17,Lists!$G$66:$H$70,2,FALSE)*V17*W17)),"")</f>
        <v/>
      </c>
      <c r="AH17" s="108" t="str">
        <f>IFERROR(VLOOKUP(J17,Lists!$G$3:$J$17,2,FALSE),"")</f>
        <v/>
      </c>
      <c r="AI17" s="108" t="str">
        <f>IFERROR(VLOOKUP(J17,Lists!$G$3:$J$17,3,FALSE),"")</f>
        <v/>
      </c>
      <c r="AJ17" s="108" t="str">
        <f>IFERROR(VLOOKUP(J17,Lists!$G$3:$J$17,4,FALSE),"")</f>
        <v/>
      </c>
      <c r="AK17" s="108" t="str">
        <f>IFERROR(VLOOKUP(P17,Lists!$C$30:$D$47,2,FALSE),"")</f>
        <v/>
      </c>
    </row>
    <row r="18" spans="2:37" x14ac:dyDescent="0.25">
      <c r="B18" s="5"/>
      <c r="C18" s="5"/>
      <c r="D18" s="122" t="str">
        <f>IFERROR(VLOOKUP(C18,Lists!$B$3:$E$13,3,FALSE),"")</f>
        <v/>
      </c>
      <c r="E18" s="123" t="str">
        <f>IFERROR(VLOOKUP(C18,Lists!$B$3:$E$13,4,FALSE),"")</f>
        <v/>
      </c>
      <c r="F18" s="5"/>
      <c r="H18" s="5"/>
      <c r="I18" s="5"/>
      <c r="J18" s="5"/>
      <c r="K18" s="5"/>
      <c r="L18" s="5"/>
      <c r="M18" s="5"/>
      <c r="N18" s="122" t="str" cm="1">
        <f t="array" ref="N18">IFERROR(_xlfn.XLOOKUP(1,(J18=Lists!$AC$3:$AC$886)*(K18=Lists!$AD$3:$AD$886)*(L18=Lists!$AE$3:$AE$886)*(M18=Lists!$AF$3:$AF$886),Lists!$AG$3:$AG$886),"")</f>
        <v/>
      </c>
      <c r="P18" s="5"/>
      <c r="Q18" s="5"/>
      <c r="R18" s="5"/>
      <c r="S18" s="5"/>
      <c r="T18" s="5"/>
      <c r="U18" s="5"/>
      <c r="V18" s="5"/>
      <c r="W18" s="5"/>
      <c r="X18" s="5"/>
      <c r="Z18" s="122" t="str">
        <f>IFERROR(((H18*N18)-(V18*W18))/1000*VLOOKUP(F18,Lists!$C$16:$E$20,2,FALSE)*D18,"")</f>
        <v/>
      </c>
      <c r="AA18" s="124" t="str">
        <f>IFERROR(((H18*N18)-(V18*W18))/1000*VLOOKUP(F18,Lists!$C$16:$E$20,3,FALSE)*E18,"")</f>
        <v/>
      </c>
      <c r="AB18" s="122" t="str">
        <f t="shared" si="1"/>
        <v/>
      </c>
      <c r="AC18" s="124" t="str">
        <f t="shared" si="0"/>
        <v/>
      </c>
      <c r="AD18" s="122" t="str">
        <f>IFERROR(((H18*N18)*(1-IF(I18="",0,VLOOKUP(I18,Lists!$C$23:$D$27,2,FALSE)))-(V18*W18)*(1-IF(X18="",0,VLOOKUP(X18,Lists!$C$23:$D$27,2,FALSE))))/1000*VLOOKUP(F18,Lists!$C$16:$E$20,2,FALSE)*D18,"")</f>
        <v/>
      </c>
      <c r="AE18" s="124" t="str">
        <f>IFERROR(((H18*N18)*(1-IF(I18="",0,VLOOKUP(I18,Lists!$C$23:$D$27,2,FALSE)))-(V18*W18)*(1-IF(X18="",0,VLOOKUP(X18,Lists!$C$23:$D$27,2,FALSE))))/1000*VLOOKUP(F18,Lists!$C$16:$E$20,3,FALSE)*E18,"")</f>
        <v/>
      </c>
      <c r="AF18" s="125" t="str" cm="1">
        <f t="array" ref="AF18">IFERROR(V18*_xlfn.XLOOKUP(1,(P18=Lists!$G$20:$G$63)*(Q18=Lists!$H$20:$H$63),Lists!$I$20:$I$63),"")</f>
        <v/>
      </c>
      <c r="AG18" s="125" t="str">
        <f>IFERROR(IF(I18=X18,"",IF(X18="","",VLOOKUP(X18,Lists!$G$66:$H$70,2,FALSE)*V18*W18)),"")</f>
        <v/>
      </c>
      <c r="AH18" s="108" t="str">
        <f>IFERROR(VLOOKUP(J18,Lists!$G$3:$J$17,2,FALSE),"")</f>
        <v/>
      </c>
      <c r="AI18" s="108" t="str">
        <f>IFERROR(VLOOKUP(J18,Lists!$G$3:$J$17,3,FALSE),"")</f>
        <v/>
      </c>
      <c r="AJ18" s="108" t="str">
        <f>IFERROR(VLOOKUP(J18,Lists!$G$3:$J$17,4,FALSE),"")</f>
        <v/>
      </c>
      <c r="AK18" s="108" t="str">
        <f>IFERROR(VLOOKUP(P18,Lists!$C$30:$D$47,2,FALSE),"")</f>
        <v/>
      </c>
    </row>
    <row r="19" spans="2:37" x14ac:dyDescent="0.25">
      <c r="B19" s="5"/>
      <c r="C19" s="5"/>
      <c r="D19" s="122" t="str">
        <f>IFERROR(VLOOKUP(C19,Lists!$B$3:$E$13,3,FALSE),"")</f>
        <v/>
      </c>
      <c r="E19" s="123" t="str">
        <f>IFERROR(VLOOKUP(C19,Lists!$B$3:$E$13,4,FALSE),"")</f>
        <v/>
      </c>
      <c r="F19" s="5"/>
      <c r="H19" s="5"/>
      <c r="I19" s="5"/>
      <c r="J19" s="5"/>
      <c r="K19" s="5"/>
      <c r="L19" s="5"/>
      <c r="M19" s="5"/>
      <c r="N19" s="122" t="str" cm="1">
        <f t="array" ref="N19">IFERROR(_xlfn.XLOOKUP(1,(J19=Lists!$AC$3:$AC$886)*(K19=Lists!$AD$3:$AD$886)*(L19=Lists!$AE$3:$AE$886)*(M19=Lists!$AF$3:$AF$886),Lists!$AG$3:$AG$886),"")</f>
        <v/>
      </c>
      <c r="P19" s="5"/>
      <c r="Q19" s="5"/>
      <c r="R19" s="5"/>
      <c r="S19" s="5"/>
      <c r="T19" s="5"/>
      <c r="U19" s="5"/>
      <c r="V19" s="5"/>
      <c r="W19" s="5"/>
      <c r="X19" s="5"/>
      <c r="Z19" s="122" t="str">
        <f>IFERROR(((H19*N19)-(V19*W19))/1000*VLOOKUP(F19,Lists!$C$16:$E$20,2,FALSE)*D19,"")</f>
        <v/>
      </c>
      <c r="AA19" s="124" t="str">
        <f>IFERROR(((H19*N19)-(V19*W19))/1000*VLOOKUP(F19,Lists!$C$16:$E$20,3,FALSE)*E19,"")</f>
        <v/>
      </c>
      <c r="AB19" s="122" t="str">
        <f t="shared" si="1"/>
        <v/>
      </c>
      <c r="AC19" s="124" t="str">
        <f t="shared" si="0"/>
        <v/>
      </c>
      <c r="AD19" s="122" t="str">
        <f>IFERROR(((H19*N19)*(1-IF(I19="",0,VLOOKUP(I19,Lists!$C$23:$D$27,2,FALSE)))-(V19*W19)*(1-IF(X19="",0,VLOOKUP(X19,Lists!$C$23:$D$27,2,FALSE))))/1000*VLOOKUP(F19,Lists!$C$16:$E$20,2,FALSE)*D19,"")</f>
        <v/>
      </c>
      <c r="AE19" s="124" t="str">
        <f>IFERROR(((H19*N19)*(1-IF(I19="",0,VLOOKUP(I19,Lists!$C$23:$D$27,2,FALSE)))-(V19*W19)*(1-IF(X19="",0,VLOOKUP(X19,Lists!$C$23:$D$27,2,FALSE))))/1000*VLOOKUP(F19,Lists!$C$16:$E$20,3,FALSE)*E19,"")</f>
        <v/>
      </c>
      <c r="AF19" s="125" t="str" cm="1">
        <f t="array" ref="AF19">IFERROR(V19*_xlfn.XLOOKUP(1,(P19=Lists!$G$20:$G$63)*(Q19=Lists!$H$20:$H$63),Lists!$I$20:$I$63),"")</f>
        <v/>
      </c>
      <c r="AG19" s="125" t="str">
        <f>IFERROR(IF(I19=X19,"",IF(X19="","",VLOOKUP(X19,Lists!$G$66:$H$70,2,FALSE)*V19*W19)),"")</f>
        <v/>
      </c>
      <c r="AH19" s="108" t="str">
        <f>IFERROR(VLOOKUP(J19,Lists!$G$3:$J$17,2,FALSE),"")</f>
        <v/>
      </c>
      <c r="AI19" s="108" t="str">
        <f>IFERROR(VLOOKUP(J19,Lists!$G$3:$J$17,3,FALSE),"")</f>
        <v/>
      </c>
      <c r="AJ19" s="108" t="str">
        <f>IFERROR(VLOOKUP(J19,Lists!$G$3:$J$17,4,FALSE),"")</f>
        <v/>
      </c>
      <c r="AK19" s="108" t="str">
        <f>IFERROR(VLOOKUP(P19,Lists!$C$30:$D$47,2,FALSE),"")</f>
        <v/>
      </c>
    </row>
    <row r="20" spans="2:37" x14ac:dyDescent="0.25">
      <c r="B20" s="5"/>
      <c r="C20" s="5"/>
      <c r="D20" s="122" t="str">
        <f>IFERROR(VLOOKUP(C20,Lists!$B$3:$E$13,3,FALSE),"")</f>
        <v/>
      </c>
      <c r="E20" s="123" t="str">
        <f>IFERROR(VLOOKUP(C20,Lists!$B$3:$E$13,4,FALSE),"")</f>
        <v/>
      </c>
      <c r="F20" s="5"/>
      <c r="H20" s="5"/>
      <c r="I20" s="5"/>
      <c r="J20" s="5"/>
      <c r="K20" s="5"/>
      <c r="L20" s="5"/>
      <c r="M20" s="5"/>
      <c r="N20" s="122" t="str" cm="1">
        <f t="array" ref="N20">IFERROR(_xlfn.XLOOKUP(1,(J20=Lists!$AC$3:$AC$886)*(K20=Lists!$AD$3:$AD$886)*(L20=Lists!$AE$3:$AE$886)*(M20=Lists!$AF$3:$AF$886),Lists!$AG$3:$AG$886),"")</f>
        <v/>
      </c>
      <c r="P20" s="5"/>
      <c r="Q20" s="5"/>
      <c r="R20" s="5"/>
      <c r="S20" s="5"/>
      <c r="T20" s="5"/>
      <c r="U20" s="5"/>
      <c r="V20" s="5"/>
      <c r="W20" s="5"/>
      <c r="X20" s="5"/>
      <c r="Z20" s="122" t="str">
        <f>IFERROR(((H20*N20)-(V20*W20))/1000*VLOOKUP(F20,Lists!$C$16:$E$20,2,FALSE)*D20,"")</f>
        <v/>
      </c>
      <c r="AA20" s="124" t="str">
        <f>IFERROR(((H20*N20)-(V20*W20))/1000*VLOOKUP(F20,Lists!$C$16:$E$20,3,FALSE)*E20,"")</f>
        <v/>
      </c>
      <c r="AB20" s="122" t="str">
        <f t="shared" si="1"/>
        <v/>
      </c>
      <c r="AC20" s="124" t="str">
        <f t="shared" si="0"/>
        <v/>
      </c>
      <c r="AD20" s="122" t="str">
        <f>IFERROR(((H20*N20)*(1-IF(I20="",0,VLOOKUP(I20,Lists!$C$23:$D$27,2,FALSE)))-(V20*W20)*(1-IF(X20="",0,VLOOKUP(X20,Lists!$C$23:$D$27,2,FALSE))))/1000*VLOOKUP(F20,Lists!$C$16:$E$20,2,FALSE)*D20,"")</f>
        <v/>
      </c>
      <c r="AE20" s="124" t="str">
        <f>IFERROR(((H20*N20)*(1-IF(I20="",0,VLOOKUP(I20,Lists!$C$23:$D$27,2,FALSE)))-(V20*W20)*(1-IF(X20="",0,VLOOKUP(X20,Lists!$C$23:$D$27,2,FALSE))))/1000*VLOOKUP(F20,Lists!$C$16:$E$20,3,FALSE)*E20,"")</f>
        <v/>
      </c>
      <c r="AF20" s="125" t="str" cm="1">
        <f t="array" ref="AF20">IFERROR(V20*_xlfn.XLOOKUP(1,(P20=Lists!$G$20:$G$63)*(Q20=Lists!$H$20:$H$63),Lists!$I$20:$I$63),"")</f>
        <v/>
      </c>
      <c r="AG20" s="125" t="str">
        <f>IFERROR(IF(I20=X20,"",IF(X20="","",VLOOKUP(X20,Lists!$G$66:$H$70,2,FALSE)*V20*W20)),"")</f>
        <v/>
      </c>
      <c r="AH20" s="108" t="str">
        <f>IFERROR(VLOOKUP(J20,Lists!$G$3:$J$17,2,FALSE),"")</f>
        <v/>
      </c>
      <c r="AI20" s="108" t="str">
        <f>IFERROR(VLOOKUP(J20,Lists!$G$3:$J$17,3,FALSE),"")</f>
        <v/>
      </c>
      <c r="AJ20" s="108" t="str">
        <f>IFERROR(VLOOKUP(J20,Lists!$G$3:$J$17,4,FALSE),"")</f>
        <v/>
      </c>
      <c r="AK20" s="108" t="str">
        <f>IFERROR(VLOOKUP(P20,Lists!$C$30:$D$47,2,FALSE),"")</f>
        <v/>
      </c>
    </row>
    <row r="21" spans="2:37" x14ac:dyDescent="0.25">
      <c r="B21" s="5"/>
      <c r="C21" s="5"/>
      <c r="D21" s="122" t="str">
        <f>IFERROR(VLOOKUP(C21,Lists!$B$3:$E$13,3,FALSE),"")</f>
        <v/>
      </c>
      <c r="E21" s="123" t="str">
        <f>IFERROR(VLOOKUP(C21,Lists!$B$3:$E$13,4,FALSE),"")</f>
        <v/>
      </c>
      <c r="F21" s="5"/>
      <c r="H21" s="5"/>
      <c r="I21" s="5"/>
      <c r="J21" s="5"/>
      <c r="K21" s="5"/>
      <c r="L21" s="5"/>
      <c r="M21" s="5"/>
      <c r="N21" s="122" t="str" cm="1">
        <f t="array" ref="N21">IFERROR(_xlfn.XLOOKUP(1,(J21=Lists!$AC$3:$AC$886)*(K21=Lists!$AD$3:$AD$886)*(L21=Lists!$AE$3:$AE$886)*(M21=Lists!$AF$3:$AF$886),Lists!$AG$3:$AG$886),"")</f>
        <v/>
      </c>
      <c r="P21" s="5"/>
      <c r="Q21" s="5"/>
      <c r="R21" s="5"/>
      <c r="S21" s="5"/>
      <c r="T21" s="5"/>
      <c r="U21" s="5"/>
      <c r="V21" s="5"/>
      <c r="W21" s="5"/>
      <c r="X21" s="5"/>
      <c r="Z21" s="122" t="str">
        <f>IFERROR(((H21*N21)-(V21*W21))/1000*VLOOKUP(F21,Lists!$C$16:$E$20,2,FALSE)*D21,"")</f>
        <v/>
      </c>
      <c r="AA21" s="124" t="str">
        <f>IFERROR(((H21*N21)-(V21*W21))/1000*VLOOKUP(F21,Lists!$C$16:$E$20,3,FALSE)*E21,"")</f>
        <v/>
      </c>
      <c r="AB21" s="122" t="str">
        <f t="shared" si="1"/>
        <v/>
      </c>
      <c r="AC21" s="124" t="str">
        <f t="shared" si="0"/>
        <v/>
      </c>
      <c r="AD21" s="122" t="str">
        <f>IFERROR(((H21*N21)*(1-IF(I21="",0,VLOOKUP(I21,Lists!$C$23:$D$27,2,FALSE)))-(V21*W21)*(1-IF(X21="",0,VLOOKUP(X21,Lists!$C$23:$D$27,2,FALSE))))/1000*VLOOKUP(F21,Lists!$C$16:$E$20,2,FALSE)*D21,"")</f>
        <v/>
      </c>
      <c r="AE21" s="124" t="str">
        <f>IFERROR(((H21*N21)*(1-IF(I21="",0,VLOOKUP(I21,Lists!$C$23:$D$27,2,FALSE)))-(V21*W21)*(1-IF(X21="",0,VLOOKUP(X21,Lists!$C$23:$D$27,2,FALSE))))/1000*VLOOKUP(F21,Lists!$C$16:$E$20,3,FALSE)*E21,"")</f>
        <v/>
      </c>
      <c r="AF21" s="125" t="str" cm="1">
        <f t="array" ref="AF21">IFERROR(V21*_xlfn.XLOOKUP(1,(P21=Lists!$G$20:$G$63)*(Q21=Lists!$H$20:$H$63),Lists!$I$20:$I$63),"")</f>
        <v/>
      </c>
      <c r="AG21" s="125" t="str">
        <f>IFERROR(IF(I21=X21,"",IF(X21="","",VLOOKUP(X21,Lists!$G$66:$H$70,2,FALSE)*V21*W21)),"")</f>
        <v/>
      </c>
      <c r="AH21" s="108" t="str">
        <f>IFERROR(VLOOKUP(J21,Lists!$G$3:$J$17,2,FALSE),"")</f>
        <v/>
      </c>
      <c r="AI21" s="108" t="str">
        <f>IFERROR(VLOOKUP(J21,Lists!$G$3:$J$17,3,FALSE),"")</f>
        <v/>
      </c>
      <c r="AJ21" s="108" t="str">
        <f>IFERROR(VLOOKUP(J21,Lists!$G$3:$J$17,4,FALSE),"")</f>
        <v/>
      </c>
      <c r="AK21" s="108" t="str">
        <f>IFERROR(VLOOKUP(P21,Lists!$C$30:$D$47,2,FALSE),"")</f>
        <v/>
      </c>
    </row>
    <row r="22" spans="2:37" x14ac:dyDescent="0.25">
      <c r="B22" s="5"/>
      <c r="C22" s="5"/>
      <c r="D22" s="122" t="str">
        <f>IFERROR(VLOOKUP(C22,Lists!$B$3:$E$13,3,FALSE),"")</f>
        <v/>
      </c>
      <c r="E22" s="123" t="str">
        <f>IFERROR(VLOOKUP(C22,Lists!$B$3:$E$13,4,FALSE),"")</f>
        <v/>
      </c>
      <c r="F22" s="5"/>
      <c r="H22" s="5"/>
      <c r="I22" s="5"/>
      <c r="J22" s="5"/>
      <c r="K22" s="5"/>
      <c r="L22" s="5"/>
      <c r="M22" s="5"/>
      <c r="N22" s="122" t="str" cm="1">
        <f t="array" ref="N22">IFERROR(_xlfn.XLOOKUP(1,(J22=Lists!$AC$3:$AC$886)*(K22=Lists!$AD$3:$AD$886)*(L22=Lists!$AE$3:$AE$886)*(M22=Lists!$AF$3:$AF$886),Lists!$AG$3:$AG$886),"")</f>
        <v/>
      </c>
      <c r="P22" s="5"/>
      <c r="Q22" s="5"/>
      <c r="R22" s="5"/>
      <c r="S22" s="5"/>
      <c r="T22" s="5"/>
      <c r="U22" s="5"/>
      <c r="V22" s="5"/>
      <c r="W22" s="5"/>
      <c r="X22" s="5"/>
      <c r="Z22" s="122" t="str">
        <f>IFERROR(((H22*N22)-(V22*W22))/1000*VLOOKUP(F22,Lists!$C$16:$E$20,2,FALSE)*D22,"")</f>
        <v/>
      </c>
      <c r="AA22" s="124" t="str">
        <f>IFERROR(((H22*N22)-(V22*W22))/1000*VLOOKUP(F22,Lists!$C$16:$E$20,3,FALSE)*E22,"")</f>
        <v/>
      </c>
      <c r="AB22" s="122" t="str">
        <f t="shared" si="1"/>
        <v/>
      </c>
      <c r="AC22" s="124" t="str">
        <f t="shared" si="0"/>
        <v/>
      </c>
      <c r="AD22" s="122" t="str">
        <f>IFERROR(((H22*N22)*(1-IF(I22="",0,VLOOKUP(I22,Lists!$C$23:$D$27,2,FALSE)))-(V22*W22)*(1-IF(X22="",0,VLOOKUP(X22,Lists!$C$23:$D$27,2,FALSE))))/1000*VLOOKUP(F22,Lists!$C$16:$E$20,2,FALSE)*D22,"")</f>
        <v/>
      </c>
      <c r="AE22" s="124" t="str">
        <f>IFERROR(((H22*N22)*(1-IF(I22="",0,VLOOKUP(I22,Lists!$C$23:$D$27,2,FALSE)))-(V22*W22)*(1-IF(X22="",0,VLOOKUP(X22,Lists!$C$23:$D$27,2,FALSE))))/1000*VLOOKUP(F22,Lists!$C$16:$E$20,3,FALSE)*E22,"")</f>
        <v/>
      </c>
      <c r="AF22" s="125" t="str" cm="1">
        <f t="array" ref="AF22">IFERROR(V22*_xlfn.XLOOKUP(1,(P22=Lists!$G$20:$G$63)*(Q22=Lists!$H$20:$H$63),Lists!$I$20:$I$63),"")</f>
        <v/>
      </c>
      <c r="AG22" s="125" t="str">
        <f>IFERROR(IF(I22=X22,"",IF(X22="","",VLOOKUP(X22,Lists!$G$66:$H$70,2,FALSE)*V22*W22)),"")</f>
        <v/>
      </c>
      <c r="AH22" s="108" t="str">
        <f>IFERROR(VLOOKUP(J22,Lists!$G$3:$J$17,2,FALSE),"")</f>
        <v/>
      </c>
      <c r="AI22" s="108" t="str">
        <f>IFERROR(VLOOKUP(J22,Lists!$G$3:$J$17,3,FALSE),"")</f>
        <v/>
      </c>
      <c r="AJ22" s="108" t="str">
        <f>IFERROR(VLOOKUP(J22,Lists!$G$3:$J$17,4,FALSE),"")</f>
        <v/>
      </c>
      <c r="AK22" s="108" t="str">
        <f>IFERROR(VLOOKUP(P22,Lists!$C$30:$D$47,2,FALSE),"")</f>
        <v/>
      </c>
    </row>
    <row r="23" spans="2:37" x14ac:dyDescent="0.25">
      <c r="B23" s="5"/>
      <c r="C23" s="5"/>
      <c r="D23" s="122" t="str">
        <f>IFERROR(VLOOKUP(C23,Lists!$B$3:$E$13,3,FALSE),"")</f>
        <v/>
      </c>
      <c r="E23" s="123" t="str">
        <f>IFERROR(VLOOKUP(C23,Lists!$B$3:$E$13,4,FALSE),"")</f>
        <v/>
      </c>
      <c r="F23" s="5"/>
      <c r="H23" s="5"/>
      <c r="I23" s="5"/>
      <c r="J23" s="5"/>
      <c r="K23" s="5"/>
      <c r="L23" s="5"/>
      <c r="M23" s="5"/>
      <c r="N23" s="122" t="str" cm="1">
        <f t="array" ref="N23">IFERROR(_xlfn.XLOOKUP(1,(J23=Lists!$AC$3:$AC$886)*(K23=Lists!$AD$3:$AD$886)*(L23=Lists!$AE$3:$AE$886)*(M23=Lists!$AF$3:$AF$886),Lists!$AG$3:$AG$886),"")</f>
        <v/>
      </c>
      <c r="P23" s="5"/>
      <c r="Q23" s="5"/>
      <c r="R23" s="5"/>
      <c r="S23" s="5"/>
      <c r="T23" s="5"/>
      <c r="U23" s="5"/>
      <c r="V23" s="5"/>
      <c r="W23" s="5"/>
      <c r="X23" s="5"/>
      <c r="Z23" s="122" t="str">
        <f>IFERROR(((H23*N23)-(V23*W23))/1000*VLOOKUP(F23,Lists!$C$16:$E$20,2,FALSE)*D23,"")</f>
        <v/>
      </c>
      <c r="AA23" s="124" t="str">
        <f>IFERROR(((H23*N23)-(V23*W23))/1000*VLOOKUP(F23,Lists!$C$16:$E$20,3,FALSE)*E23,"")</f>
        <v/>
      </c>
      <c r="AB23" s="122" t="str">
        <f t="shared" si="1"/>
        <v/>
      </c>
      <c r="AC23" s="124" t="str">
        <f t="shared" si="0"/>
        <v/>
      </c>
      <c r="AD23" s="122" t="str">
        <f>IFERROR(((H23*N23)*(1-IF(I23="",0,VLOOKUP(I23,Lists!$C$23:$D$27,2,FALSE)))-(V23*W23)*(1-IF(X23="",0,VLOOKUP(X23,Lists!$C$23:$D$27,2,FALSE))))/1000*VLOOKUP(F23,Lists!$C$16:$E$20,2,FALSE)*D23,"")</f>
        <v/>
      </c>
      <c r="AE23" s="124" t="str">
        <f>IFERROR(((H23*N23)*(1-IF(I23="",0,VLOOKUP(I23,Lists!$C$23:$D$27,2,FALSE)))-(V23*W23)*(1-IF(X23="",0,VLOOKUP(X23,Lists!$C$23:$D$27,2,FALSE))))/1000*VLOOKUP(F23,Lists!$C$16:$E$20,3,FALSE)*E23,"")</f>
        <v/>
      </c>
      <c r="AF23" s="125" t="str" cm="1">
        <f t="array" ref="AF23">IFERROR(V23*_xlfn.XLOOKUP(1,(P23=Lists!$G$20:$G$63)*(Q23=Lists!$H$20:$H$63),Lists!$I$20:$I$63),"")</f>
        <v/>
      </c>
      <c r="AG23" s="125" t="str">
        <f>IFERROR(IF(I23=X23,"",IF(X23="","",VLOOKUP(X23,Lists!$G$66:$H$70,2,FALSE)*V23*W23)),"")</f>
        <v/>
      </c>
      <c r="AH23" s="108" t="str">
        <f>IFERROR(VLOOKUP(J23,Lists!$G$3:$J$17,2,FALSE),"")</f>
        <v/>
      </c>
      <c r="AI23" s="108" t="str">
        <f>IFERROR(VLOOKUP(J23,Lists!$G$3:$J$17,3,FALSE),"")</f>
        <v/>
      </c>
      <c r="AJ23" s="108" t="str">
        <f>IFERROR(VLOOKUP(J23,Lists!$G$3:$J$17,4,FALSE),"")</f>
        <v/>
      </c>
      <c r="AK23" s="108" t="str">
        <f>IFERROR(VLOOKUP(P23,Lists!$C$30:$D$47,2,FALSE),"")</f>
        <v/>
      </c>
    </row>
    <row r="24" spans="2:37" x14ac:dyDescent="0.25">
      <c r="B24" s="5"/>
      <c r="C24" s="5"/>
      <c r="D24" s="122" t="str">
        <f>IFERROR(VLOOKUP(C24,Lists!$B$3:$E$13,3,FALSE),"")</f>
        <v/>
      </c>
      <c r="E24" s="123" t="str">
        <f>IFERROR(VLOOKUP(C24,Lists!$B$3:$E$13,4,FALSE),"")</f>
        <v/>
      </c>
      <c r="F24" s="5"/>
      <c r="H24" s="5"/>
      <c r="I24" s="5"/>
      <c r="J24" s="5"/>
      <c r="K24" s="5"/>
      <c r="L24" s="5"/>
      <c r="M24" s="5"/>
      <c r="N24" s="122" t="str" cm="1">
        <f t="array" ref="N24">IFERROR(_xlfn.XLOOKUP(1,(J24=Lists!$AC$3:$AC$886)*(K24=Lists!$AD$3:$AD$886)*(L24=Lists!$AE$3:$AE$886)*(M24=Lists!$AF$3:$AF$886),Lists!$AG$3:$AG$886),"")</f>
        <v/>
      </c>
      <c r="P24" s="5"/>
      <c r="Q24" s="5"/>
      <c r="R24" s="5"/>
      <c r="S24" s="5"/>
      <c r="T24" s="5"/>
      <c r="U24" s="5"/>
      <c r="V24" s="5"/>
      <c r="W24" s="5"/>
      <c r="X24" s="5"/>
      <c r="Z24" s="122" t="str">
        <f>IFERROR(((H24*N24)-(V24*W24))/1000*VLOOKUP(F24,Lists!$C$16:$E$20,2,FALSE)*D24,"")</f>
        <v/>
      </c>
      <c r="AA24" s="124" t="str">
        <f>IFERROR(((H24*N24)-(V24*W24))/1000*VLOOKUP(F24,Lists!$C$16:$E$20,3,FALSE)*E24,"")</f>
        <v/>
      </c>
      <c r="AB24" s="122" t="str">
        <f t="shared" si="1"/>
        <v/>
      </c>
      <c r="AC24" s="124" t="str">
        <f t="shared" si="0"/>
        <v/>
      </c>
      <c r="AD24" s="122" t="str">
        <f>IFERROR(((H24*N24)*(1-IF(I24="",0,VLOOKUP(I24,Lists!$C$23:$D$27,2,FALSE)))-(V24*W24)*(1-IF(X24="",0,VLOOKUP(X24,Lists!$C$23:$D$27,2,FALSE))))/1000*VLOOKUP(F24,Lists!$C$16:$E$20,2,FALSE)*D24,"")</f>
        <v/>
      </c>
      <c r="AE24" s="124" t="str">
        <f>IFERROR(((H24*N24)*(1-IF(I24="",0,VLOOKUP(I24,Lists!$C$23:$D$27,2,FALSE)))-(V24*W24)*(1-IF(X24="",0,VLOOKUP(X24,Lists!$C$23:$D$27,2,FALSE))))/1000*VLOOKUP(F24,Lists!$C$16:$E$20,3,FALSE)*E24,"")</f>
        <v/>
      </c>
      <c r="AF24" s="125" t="str" cm="1">
        <f t="array" ref="AF24">IFERROR(V24*_xlfn.XLOOKUP(1,(P24=Lists!$G$20:$G$63)*(Q24=Lists!$H$20:$H$63),Lists!$I$20:$I$63),"")</f>
        <v/>
      </c>
      <c r="AG24" s="125" t="str">
        <f>IFERROR(IF(I24=X24,"",IF(X24="","",VLOOKUP(X24,Lists!$G$66:$H$70,2,FALSE)*V24*W24)),"")</f>
        <v/>
      </c>
      <c r="AH24" s="108" t="str">
        <f>IFERROR(VLOOKUP(J24,Lists!$G$3:$J$17,2,FALSE),"")</f>
        <v/>
      </c>
      <c r="AI24" s="108" t="str">
        <f>IFERROR(VLOOKUP(J24,Lists!$G$3:$J$17,3,FALSE),"")</f>
        <v/>
      </c>
      <c r="AJ24" s="108" t="str">
        <f>IFERROR(VLOOKUP(J24,Lists!$G$3:$J$17,4,FALSE),"")</f>
        <v/>
      </c>
      <c r="AK24" s="108" t="str">
        <f>IFERROR(VLOOKUP(P24,Lists!$C$30:$D$47,2,FALSE),"")</f>
        <v/>
      </c>
    </row>
    <row r="25" spans="2:37" x14ac:dyDescent="0.25">
      <c r="B25" s="5"/>
      <c r="C25" s="5"/>
      <c r="D25" s="122" t="str">
        <f>IFERROR(VLOOKUP(C25,Lists!$B$3:$E$13,3,FALSE),"")</f>
        <v/>
      </c>
      <c r="E25" s="123" t="str">
        <f>IFERROR(VLOOKUP(C25,Lists!$B$3:$E$13,4,FALSE),"")</f>
        <v/>
      </c>
      <c r="F25" s="5"/>
      <c r="H25" s="5"/>
      <c r="I25" s="5"/>
      <c r="J25" s="5"/>
      <c r="K25" s="5"/>
      <c r="L25" s="5"/>
      <c r="M25" s="5"/>
      <c r="N25" s="122" t="str" cm="1">
        <f t="array" ref="N25">IFERROR(_xlfn.XLOOKUP(1,(J25=Lists!$AC$3:$AC$886)*(K25=Lists!$AD$3:$AD$886)*(L25=Lists!$AE$3:$AE$886)*(M25=Lists!$AF$3:$AF$886),Lists!$AG$3:$AG$886),"")</f>
        <v/>
      </c>
      <c r="P25" s="5"/>
      <c r="Q25" s="5"/>
      <c r="R25" s="5"/>
      <c r="S25" s="5"/>
      <c r="T25" s="5"/>
      <c r="U25" s="5"/>
      <c r="V25" s="5"/>
      <c r="W25" s="5"/>
      <c r="X25" s="5"/>
      <c r="Z25" s="122" t="str">
        <f>IFERROR(((H25*N25)-(V25*W25))/1000*VLOOKUP(F25,Lists!$C$16:$E$20,2,FALSE)*D25,"")</f>
        <v/>
      </c>
      <c r="AA25" s="124" t="str">
        <f>IFERROR(((H25*N25)-(V25*W25))/1000*VLOOKUP(F25,Lists!$C$16:$E$20,3,FALSE)*E25,"")</f>
        <v/>
      </c>
      <c r="AB25" s="122" t="str">
        <f t="shared" si="1"/>
        <v/>
      </c>
      <c r="AC25" s="124" t="str">
        <f t="shared" si="0"/>
        <v/>
      </c>
      <c r="AD25" s="122" t="str">
        <f>IFERROR(((H25*N25)*(1-IF(I25="",0,VLOOKUP(I25,Lists!$C$23:$D$27,2,FALSE)))-(V25*W25)*(1-IF(X25="",0,VLOOKUP(X25,Lists!$C$23:$D$27,2,FALSE))))/1000*VLOOKUP(F25,Lists!$C$16:$E$20,2,FALSE)*D25,"")</f>
        <v/>
      </c>
      <c r="AE25" s="124" t="str">
        <f>IFERROR(((H25*N25)*(1-IF(I25="",0,VLOOKUP(I25,Lists!$C$23:$D$27,2,FALSE)))-(V25*W25)*(1-IF(X25="",0,VLOOKUP(X25,Lists!$C$23:$D$27,2,FALSE))))/1000*VLOOKUP(F25,Lists!$C$16:$E$20,3,FALSE)*E25,"")</f>
        <v/>
      </c>
      <c r="AF25" s="125" t="str" cm="1">
        <f t="array" ref="AF25">IFERROR(V25*_xlfn.XLOOKUP(1,(P25=Lists!$G$20:$G$63)*(Q25=Lists!$H$20:$H$63),Lists!$I$20:$I$63),"")</f>
        <v/>
      </c>
      <c r="AG25" s="125" t="str">
        <f>IFERROR(IF(I25=X25,"",IF(X25="","",VLOOKUP(X25,Lists!$G$66:$H$70,2,FALSE)*V25*W25)),"")</f>
        <v/>
      </c>
      <c r="AH25" s="108" t="str">
        <f>IFERROR(VLOOKUP(J25,Lists!$G$3:$J$17,2,FALSE),"")</f>
        <v/>
      </c>
      <c r="AI25" s="108" t="str">
        <f>IFERROR(VLOOKUP(J25,Lists!$G$3:$J$17,3,FALSE),"")</f>
        <v/>
      </c>
      <c r="AJ25" s="108" t="str">
        <f>IFERROR(VLOOKUP(J25,Lists!$G$3:$J$17,4,FALSE),"")</f>
        <v/>
      </c>
      <c r="AK25" s="108" t="str">
        <f>IFERROR(VLOOKUP(P25,Lists!$C$30:$D$47,2,FALSE),"")</f>
        <v/>
      </c>
    </row>
    <row r="26" spans="2:37" x14ac:dyDescent="0.25">
      <c r="B26" s="5"/>
      <c r="C26" s="5"/>
      <c r="D26" s="122" t="str">
        <f>IFERROR(VLOOKUP(C26,Lists!$B$3:$E$13,3,FALSE),"")</f>
        <v/>
      </c>
      <c r="E26" s="123" t="str">
        <f>IFERROR(VLOOKUP(C26,Lists!$B$3:$E$13,4,FALSE),"")</f>
        <v/>
      </c>
      <c r="F26" s="5"/>
      <c r="H26" s="5"/>
      <c r="I26" s="5"/>
      <c r="J26" s="5"/>
      <c r="K26" s="5"/>
      <c r="L26" s="5"/>
      <c r="M26" s="5"/>
      <c r="N26" s="122" t="str" cm="1">
        <f t="array" ref="N26">IFERROR(_xlfn.XLOOKUP(1,(J26=Lists!$AC$3:$AC$886)*(K26=Lists!$AD$3:$AD$886)*(L26=Lists!$AE$3:$AE$886)*(M26=Lists!$AF$3:$AF$886),Lists!$AG$3:$AG$886),"")</f>
        <v/>
      </c>
      <c r="P26" s="5"/>
      <c r="Q26" s="5"/>
      <c r="R26" s="5"/>
      <c r="S26" s="5"/>
      <c r="T26" s="5"/>
      <c r="U26" s="5"/>
      <c r="V26" s="5"/>
      <c r="W26" s="5"/>
      <c r="X26" s="5"/>
      <c r="Z26" s="122" t="str">
        <f>IFERROR(((H26*N26)-(V26*W26))/1000*VLOOKUP(F26,Lists!$C$16:$E$20,2,FALSE)*D26,"")</f>
        <v/>
      </c>
      <c r="AA26" s="124" t="str">
        <f>IFERROR(((H26*N26)-(V26*W26))/1000*VLOOKUP(F26,Lists!$C$16:$E$20,3,FALSE)*E26,"")</f>
        <v/>
      </c>
      <c r="AB26" s="122" t="str">
        <f t="shared" si="1"/>
        <v/>
      </c>
      <c r="AC26" s="124" t="str">
        <f t="shared" si="0"/>
        <v/>
      </c>
      <c r="AD26" s="122" t="str">
        <f>IFERROR(((H26*N26)*(1-IF(I26="",0,VLOOKUP(I26,Lists!$C$23:$D$27,2,FALSE)))-(V26*W26)*(1-IF(X26="",0,VLOOKUP(X26,Lists!$C$23:$D$27,2,FALSE))))/1000*VLOOKUP(F26,Lists!$C$16:$E$20,2,FALSE)*D26,"")</f>
        <v/>
      </c>
      <c r="AE26" s="124" t="str">
        <f>IFERROR(((H26*N26)*(1-IF(I26="",0,VLOOKUP(I26,Lists!$C$23:$D$27,2,FALSE)))-(V26*W26)*(1-IF(X26="",0,VLOOKUP(X26,Lists!$C$23:$D$27,2,FALSE))))/1000*VLOOKUP(F26,Lists!$C$16:$E$20,3,FALSE)*E26,"")</f>
        <v/>
      </c>
      <c r="AF26" s="125" t="str" cm="1">
        <f t="array" ref="AF26">IFERROR(V26*_xlfn.XLOOKUP(1,(P26=Lists!$G$20:$G$63)*(Q26=Lists!$H$20:$H$63),Lists!$I$20:$I$63),"")</f>
        <v/>
      </c>
      <c r="AG26" s="125" t="str">
        <f>IFERROR(IF(I26=X26,"",IF(X26="","",VLOOKUP(X26,Lists!$G$66:$H$70,2,FALSE)*V26*W26)),"")</f>
        <v/>
      </c>
      <c r="AH26" s="108" t="str">
        <f>IFERROR(VLOOKUP(J26,Lists!$G$3:$J$17,2,FALSE),"")</f>
        <v/>
      </c>
      <c r="AI26" s="108" t="str">
        <f>IFERROR(VLOOKUP(J26,Lists!$G$3:$J$17,3,FALSE),"")</f>
        <v/>
      </c>
      <c r="AJ26" s="108" t="str">
        <f>IFERROR(VLOOKUP(J26,Lists!$G$3:$J$17,4,FALSE),"")</f>
        <v/>
      </c>
      <c r="AK26" s="108" t="str">
        <f>IFERROR(VLOOKUP(P26,Lists!$C$30:$D$47,2,FALSE),"")</f>
        <v/>
      </c>
    </row>
    <row r="27" spans="2:37" x14ac:dyDescent="0.25">
      <c r="B27" s="5"/>
      <c r="C27" s="5"/>
      <c r="D27" s="122" t="str">
        <f>IFERROR(VLOOKUP(C27,Lists!$B$3:$E$13,3,FALSE),"")</f>
        <v/>
      </c>
      <c r="E27" s="123" t="str">
        <f>IFERROR(VLOOKUP(C27,Lists!$B$3:$E$13,4,FALSE),"")</f>
        <v/>
      </c>
      <c r="F27" s="5"/>
      <c r="H27" s="5"/>
      <c r="I27" s="5"/>
      <c r="J27" s="5"/>
      <c r="K27" s="5"/>
      <c r="L27" s="5"/>
      <c r="M27" s="5"/>
      <c r="N27" s="122" t="str" cm="1">
        <f t="array" ref="N27">IFERROR(_xlfn.XLOOKUP(1,(J27=Lists!$AC$3:$AC$886)*(K27=Lists!$AD$3:$AD$886)*(L27=Lists!$AE$3:$AE$886)*(M27=Lists!$AF$3:$AF$886),Lists!$AG$3:$AG$886),"")</f>
        <v/>
      </c>
      <c r="P27" s="5"/>
      <c r="Q27" s="5"/>
      <c r="R27" s="5"/>
      <c r="S27" s="5"/>
      <c r="T27" s="5"/>
      <c r="U27" s="5"/>
      <c r="V27" s="5"/>
      <c r="W27" s="5"/>
      <c r="X27" s="5"/>
      <c r="Z27" s="122" t="str">
        <f>IFERROR(((H27*N27)-(V27*W27))/1000*VLOOKUP(F27,Lists!$C$16:$E$20,2,FALSE)*D27,"")</f>
        <v/>
      </c>
      <c r="AA27" s="124" t="str">
        <f>IFERROR(((H27*N27)-(V27*W27))/1000*VLOOKUP(F27,Lists!$C$16:$E$20,3,FALSE)*E27,"")</f>
        <v/>
      </c>
      <c r="AB27" s="122" t="str">
        <f t="shared" si="1"/>
        <v/>
      </c>
      <c r="AC27" s="124" t="str">
        <f t="shared" si="0"/>
        <v/>
      </c>
      <c r="AD27" s="122" t="str">
        <f>IFERROR(((H27*N27)*(1-IF(I27="",0,VLOOKUP(I27,Lists!$C$23:$D$27,2,FALSE)))-(V27*W27)*(1-IF(X27="",0,VLOOKUP(X27,Lists!$C$23:$D$27,2,FALSE))))/1000*VLOOKUP(F27,Lists!$C$16:$E$20,2,FALSE)*D27,"")</f>
        <v/>
      </c>
      <c r="AE27" s="124" t="str">
        <f>IFERROR(((H27*N27)*(1-IF(I27="",0,VLOOKUP(I27,Lists!$C$23:$D$27,2,FALSE)))-(V27*W27)*(1-IF(X27="",0,VLOOKUP(X27,Lists!$C$23:$D$27,2,FALSE))))/1000*VLOOKUP(F27,Lists!$C$16:$E$20,3,FALSE)*E27,"")</f>
        <v/>
      </c>
      <c r="AF27" s="125" t="str" cm="1">
        <f t="array" ref="AF27">IFERROR(V27*_xlfn.XLOOKUP(1,(P27=Lists!$G$20:$G$63)*(Q27=Lists!$H$20:$H$63),Lists!$I$20:$I$63),"")</f>
        <v/>
      </c>
      <c r="AG27" s="125" t="str">
        <f>IFERROR(IF(I27=X27,"",IF(X27="","",VLOOKUP(X27,Lists!$G$66:$H$70,2,FALSE)*V27*W27)),"")</f>
        <v/>
      </c>
      <c r="AH27" s="108" t="str">
        <f>IFERROR(VLOOKUP(J27,Lists!$G$3:$J$17,2,FALSE),"")</f>
        <v/>
      </c>
      <c r="AI27" s="108" t="str">
        <f>IFERROR(VLOOKUP(J27,Lists!$G$3:$J$17,3,FALSE),"")</f>
        <v/>
      </c>
      <c r="AJ27" s="108" t="str">
        <f>IFERROR(VLOOKUP(J27,Lists!$G$3:$J$17,4,FALSE),"")</f>
        <v/>
      </c>
      <c r="AK27" s="108" t="str">
        <f>IFERROR(VLOOKUP(P27,Lists!$C$30:$D$47,2,FALSE),"")</f>
        <v/>
      </c>
    </row>
    <row r="28" spans="2:37" x14ac:dyDescent="0.25">
      <c r="B28" s="5"/>
      <c r="C28" s="5"/>
      <c r="D28" s="122" t="str">
        <f>IFERROR(VLOOKUP(C28,Lists!$B$3:$E$13,3,FALSE),"")</f>
        <v/>
      </c>
      <c r="E28" s="123" t="str">
        <f>IFERROR(VLOOKUP(C28,Lists!$B$3:$E$13,4,FALSE),"")</f>
        <v/>
      </c>
      <c r="F28" s="5"/>
      <c r="H28" s="5"/>
      <c r="I28" s="5"/>
      <c r="J28" s="5"/>
      <c r="K28" s="5"/>
      <c r="L28" s="5"/>
      <c r="M28" s="5"/>
      <c r="N28" s="122" t="str" cm="1">
        <f t="array" ref="N28">IFERROR(_xlfn.XLOOKUP(1,(J28=Lists!$AC$3:$AC$886)*(K28=Lists!$AD$3:$AD$886)*(L28=Lists!$AE$3:$AE$886)*(M28=Lists!$AF$3:$AF$886),Lists!$AG$3:$AG$886),"")</f>
        <v/>
      </c>
      <c r="P28" s="5"/>
      <c r="Q28" s="5"/>
      <c r="R28" s="5"/>
      <c r="S28" s="5"/>
      <c r="T28" s="5"/>
      <c r="U28" s="5"/>
      <c r="V28" s="5"/>
      <c r="W28" s="5"/>
      <c r="X28" s="5"/>
      <c r="Z28" s="122" t="str">
        <f>IFERROR(((H28*N28)-(V28*W28))/1000*VLOOKUP(F28,Lists!$C$16:$E$20,2,FALSE)*D28,"")</f>
        <v/>
      </c>
      <c r="AA28" s="124" t="str">
        <f>IFERROR(((H28*N28)-(V28*W28))/1000*VLOOKUP(F28,Lists!$C$16:$E$20,3,FALSE)*E28,"")</f>
        <v/>
      </c>
      <c r="AB28" s="122" t="str">
        <f t="shared" si="1"/>
        <v/>
      </c>
      <c r="AC28" s="124" t="str">
        <f t="shared" si="0"/>
        <v/>
      </c>
      <c r="AD28" s="122" t="str">
        <f>IFERROR(((H28*N28)*(1-IF(I28="",0,VLOOKUP(I28,Lists!$C$23:$D$27,2,FALSE)))-(V28*W28)*(1-IF(X28="",0,VLOOKUP(X28,Lists!$C$23:$D$27,2,FALSE))))/1000*VLOOKUP(F28,Lists!$C$16:$E$20,2,FALSE)*D28,"")</f>
        <v/>
      </c>
      <c r="AE28" s="124" t="str">
        <f>IFERROR(((H28*N28)*(1-IF(I28="",0,VLOOKUP(I28,Lists!$C$23:$D$27,2,FALSE)))-(V28*W28)*(1-IF(X28="",0,VLOOKUP(X28,Lists!$C$23:$D$27,2,FALSE))))/1000*VLOOKUP(F28,Lists!$C$16:$E$20,3,FALSE)*E28,"")</f>
        <v/>
      </c>
      <c r="AF28" s="125" t="str" cm="1">
        <f t="array" ref="AF28">IFERROR(V28*_xlfn.XLOOKUP(1,(P28=Lists!$G$20:$G$63)*(Q28=Lists!$H$20:$H$63),Lists!$I$20:$I$63),"")</f>
        <v/>
      </c>
      <c r="AG28" s="125" t="str">
        <f>IFERROR(IF(I28=X28,"",IF(X28="","",VLOOKUP(X28,Lists!$G$66:$H$70,2,FALSE)*V28*W28)),"")</f>
        <v/>
      </c>
      <c r="AH28" s="108" t="str">
        <f>IFERROR(VLOOKUP(J28,Lists!$G$3:$J$17,2,FALSE),"")</f>
        <v/>
      </c>
      <c r="AI28" s="108" t="str">
        <f>IFERROR(VLOOKUP(J28,Lists!$G$3:$J$17,3,FALSE),"")</f>
        <v/>
      </c>
      <c r="AJ28" s="108" t="str">
        <f>IFERROR(VLOOKUP(J28,Lists!$G$3:$J$17,4,FALSE),"")</f>
        <v/>
      </c>
      <c r="AK28" s="108" t="str">
        <f>IFERROR(VLOOKUP(P28,Lists!$C$30:$D$47,2,FALSE),"")</f>
        <v/>
      </c>
    </row>
    <row r="29" spans="2:37" x14ac:dyDescent="0.25">
      <c r="B29" s="5"/>
      <c r="C29" s="5"/>
      <c r="D29" s="122" t="str">
        <f>IFERROR(VLOOKUP(C29,Lists!$B$3:$E$13,3,FALSE),"")</f>
        <v/>
      </c>
      <c r="E29" s="123" t="str">
        <f>IFERROR(VLOOKUP(C29,Lists!$B$3:$E$13,4,FALSE),"")</f>
        <v/>
      </c>
      <c r="F29" s="5"/>
      <c r="H29" s="5"/>
      <c r="I29" s="5"/>
      <c r="J29" s="5"/>
      <c r="K29" s="5"/>
      <c r="L29" s="5"/>
      <c r="M29" s="5"/>
      <c r="N29" s="122" t="str" cm="1">
        <f t="array" ref="N29">IFERROR(_xlfn.XLOOKUP(1,(J29=Lists!$AC$3:$AC$886)*(K29=Lists!$AD$3:$AD$886)*(L29=Lists!$AE$3:$AE$886)*(M29=Lists!$AF$3:$AF$886),Lists!$AG$3:$AG$886),"")</f>
        <v/>
      </c>
      <c r="P29" s="5"/>
      <c r="Q29" s="5"/>
      <c r="R29" s="5"/>
      <c r="S29" s="5"/>
      <c r="T29" s="5"/>
      <c r="U29" s="5"/>
      <c r="V29" s="5"/>
      <c r="W29" s="5"/>
      <c r="X29" s="5"/>
      <c r="Z29" s="122" t="str">
        <f>IFERROR(((H29*N29)-(V29*W29))/1000*VLOOKUP(F29,Lists!$C$16:$E$20,2,FALSE)*D29,"")</f>
        <v/>
      </c>
      <c r="AA29" s="124" t="str">
        <f>IFERROR(((H29*N29)-(V29*W29))/1000*VLOOKUP(F29,Lists!$C$16:$E$20,3,FALSE)*E29,"")</f>
        <v/>
      </c>
      <c r="AB29" s="122" t="str">
        <f t="shared" si="1"/>
        <v/>
      </c>
      <c r="AC29" s="124" t="str">
        <f t="shared" si="0"/>
        <v/>
      </c>
      <c r="AD29" s="122" t="str">
        <f>IFERROR(((H29*N29)*(1-IF(I29="",0,VLOOKUP(I29,Lists!$C$23:$D$27,2,FALSE)))-(V29*W29)*(1-IF(X29="",0,VLOOKUP(X29,Lists!$C$23:$D$27,2,FALSE))))/1000*VLOOKUP(F29,Lists!$C$16:$E$20,2,FALSE)*D29,"")</f>
        <v/>
      </c>
      <c r="AE29" s="124" t="str">
        <f>IFERROR(((H29*N29)*(1-IF(I29="",0,VLOOKUP(I29,Lists!$C$23:$D$27,2,FALSE)))-(V29*W29)*(1-IF(X29="",0,VLOOKUP(X29,Lists!$C$23:$D$27,2,FALSE))))/1000*VLOOKUP(F29,Lists!$C$16:$E$20,3,FALSE)*E29,"")</f>
        <v/>
      </c>
      <c r="AF29" s="125" t="str" cm="1">
        <f t="array" ref="AF29">IFERROR(V29*_xlfn.XLOOKUP(1,(P29=Lists!$G$20:$G$63)*(Q29=Lists!$H$20:$H$63),Lists!$I$20:$I$63),"")</f>
        <v/>
      </c>
      <c r="AG29" s="125" t="str">
        <f>IFERROR(IF(I29=X29,"",IF(X29="","",VLOOKUP(X29,Lists!$G$66:$H$70,2,FALSE)*V29*W29)),"")</f>
        <v/>
      </c>
      <c r="AH29" s="108" t="str">
        <f>IFERROR(VLOOKUP(J29,Lists!$G$3:$J$17,2,FALSE),"")</f>
        <v/>
      </c>
      <c r="AI29" s="108" t="str">
        <f>IFERROR(VLOOKUP(J29,Lists!$G$3:$J$17,3,FALSE),"")</f>
        <v/>
      </c>
      <c r="AJ29" s="108" t="str">
        <f>IFERROR(VLOOKUP(J29,Lists!$G$3:$J$17,4,FALSE),"")</f>
        <v/>
      </c>
      <c r="AK29" s="108" t="str">
        <f>IFERROR(VLOOKUP(P29,Lists!$C$30:$D$47,2,FALSE),"")</f>
        <v/>
      </c>
    </row>
    <row r="30" spans="2:37" x14ac:dyDescent="0.25">
      <c r="B30" s="5"/>
      <c r="C30" s="5"/>
      <c r="D30" s="122" t="str">
        <f>IFERROR(VLOOKUP(C30,Lists!$B$3:$E$13,3,FALSE),"")</f>
        <v/>
      </c>
      <c r="E30" s="123" t="str">
        <f>IFERROR(VLOOKUP(C30,Lists!$B$3:$E$13,4,FALSE),"")</f>
        <v/>
      </c>
      <c r="F30" s="5"/>
      <c r="H30" s="5"/>
      <c r="I30" s="5"/>
      <c r="J30" s="5"/>
      <c r="K30" s="5"/>
      <c r="L30" s="5"/>
      <c r="M30" s="5"/>
      <c r="N30" s="122" t="str" cm="1">
        <f t="array" ref="N30">IFERROR(_xlfn.XLOOKUP(1,(J30=Lists!$AC$3:$AC$886)*(K30=Lists!$AD$3:$AD$886)*(L30=Lists!$AE$3:$AE$886)*(M30=Lists!$AF$3:$AF$886),Lists!$AG$3:$AG$886),"")</f>
        <v/>
      </c>
      <c r="P30" s="5"/>
      <c r="Q30" s="5"/>
      <c r="R30" s="5"/>
      <c r="S30" s="5"/>
      <c r="T30" s="5"/>
      <c r="U30" s="5"/>
      <c r="V30" s="5"/>
      <c r="W30" s="5"/>
      <c r="X30" s="5"/>
      <c r="Z30" s="122" t="str">
        <f>IFERROR(((H30*N30)-(V30*W30))/1000*VLOOKUP(F30,Lists!$C$16:$E$20,2,FALSE)*D30,"")</f>
        <v/>
      </c>
      <c r="AA30" s="124" t="str">
        <f>IFERROR(((H30*N30)-(V30*W30))/1000*VLOOKUP(F30,Lists!$C$16:$E$20,3,FALSE)*E30,"")</f>
        <v/>
      </c>
      <c r="AB30" s="122" t="str">
        <f t="shared" si="1"/>
        <v/>
      </c>
      <c r="AC30" s="124" t="str">
        <f t="shared" si="0"/>
        <v/>
      </c>
      <c r="AD30" s="122" t="str">
        <f>IFERROR(((H30*N30)*(1-IF(I30="",0,VLOOKUP(I30,Lists!$C$23:$D$27,2,FALSE)))-(V30*W30)*(1-IF(X30="",0,VLOOKUP(X30,Lists!$C$23:$D$27,2,FALSE))))/1000*VLOOKUP(F30,Lists!$C$16:$E$20,2,FALSE)*D30,"")</f>
        <v/>
      </c>
      <c r="AE30" s="124" t="str">
        <f>IFERROR(((H30*N30)*(1-IF(I30="",0,VLOOKUP(I30,Lists!$C$23:$D$27,2,FALSE)))-(V30*W30)*(1-IF(X30="",0,VLOOKUP(X30,Lists!$C$23:$D$27,2,FALSE))))/1000*VLOOKUP(F30,Lists!$C$16:$E$20,3,FALSE)*E30,"")</f>
        <v/>
      </c>
      <c r="AF30" s="125" t="str" cm="1">
        <f t="array" ref="AF30">IFERROR(V30*_xlfn.XLOOKUP(1,(P30=Lists!$G$20:$G$63)*(Q30=Lists!$H$20:$H$63),Lists!$I$20:$I$63),"")</f>
        <v/>
      </c>
      <c r="AG30" s="125" t="str">
        <f>IFERROR(IF(I30=X30,"",IF(X30="","",VLOOKUP(X30,Lists!$G$66:$H$70,2,FALSE)*V30*W30)),"")</f>
        <v/>
      </c>
      <c r="AH30" s="108" t="str">
        <f>IFERROR(VLOOKUP(J30,Lists!$G$3:$J$17,2,FALSE),"")</f>
        <v/>
      </c>
      <c r="AI30" s="108" t="str">
        <f>IFERROR(VLOOKUP(J30,Lists!$G$3:$J$17,3,FALSE),"")</f>
        <v/>
      </c>
      <c r="AJ30" s="108" t="str">
        <f>IFERROR(VLOOKUP(J30,Lists!$G$3:$J$17,4,FALSE),"")</f>
        <v/>
      </c>
      <c r="AK30" s="108" t="str">
        <f>IFERROR(VLOOKUP(P30,Lists!$C$30:$D$47,2,FALSE),"")</f>
        <v/>
      </c>
    </row>
    <row r="31" spans="2:37" x14ac:dyDescent="0.25">
      <c r="B31" s="5"/>
      <c r="C31" s="5"/>
      <c r="D31" s="122" t="str">
        <f>IFERROR(VLOOKUP(C31,Lists!$B$3:$E$13,3,FALSE),"")</f>
        <v/>
      </c>
      <c r="E31" s="123" t="str">
        <f>IFERROR(VLOOKUP(C31,Lists!$B$3:$E$13,4,FALSE),"")</f>
        <v/>
      </c>
      <c r="F31" s="5"/>
      <c r="H31" s="5"/>
      <c r="I31" s="5"/>
      <c r="J31" s="5"/>
      <c r="K31" s="5"/>
      <c r="L31" s="5"/>
      <c r="M31" s="5"/>
      <c r="N31" s="122" t="str" cm="1">
        <f t="array" ref="N31">IFERROR(_xlfn.XLOOKUP(1,(J31=Lists!$AC$3:$AC$886)*(K31=Lists!$AD$3:$AD$886)*(L31=Lists!$AE$3:$AE$886)*(M31=Lists!$AF$3:$AF$886),Lists!$AG$3:$AG$886),"")</f>
        <v/>
      </c>
      <c r="P31" s="5"/>
      <c r="Q31" s="5"/>
      <c r="R31" s="5"/>
      <c r="S31" s="5"/>
      <c r="T31" s="5"/>
      <c r="U31" s="5"/>
      <c r="V31" s="5"/>
      <c r="W31" s="5"/>
      <c r="X31" s="5"/>
      <c r="Z31" s="122" t="str">
        <f>IFERROR(((H31*N31)-(V31*W31))/1000*VLOOKUP(F31,Lists!$C$16:$E$20,2,FALSE)*D31,"")</f>
        <v/>
      </c>
      <c r="AA31" s="124" t="str">
        <f>IFERROR(((H31*N31)-(V31*W31))/1000*VLOOKUP(F31,Lists!$C$16:$E$20,3,FALSE)*E31,"")</f>
        <v/>
      </c>
      <c r="AB31" s="122" t="str">
        <f t="shared" si="1"/>
        <v/>
      </c>
      <c r="AC31" s="124" t="str">
        <f t="shared" si="0"/>
        <v/>
      </c>
      <c r="AD31" s="122" t="str">
        <f>IFERROR(((H31*N31)*(1-IF(I31="",0,VLOOKUP(I31,Lists!$C$23:$D$27,2,FALSE)))-(V31*W31)*(1-IF(X31="",0,VLOOKUP(X31,Lists!$C$23:$D$27,2,FALSE))))/1000*VLOOKUP(F31,Lists!$C$16:$E$20,2,FALSE)*D31,"")</f>
        <v/>
      </c>
      <c r="AE31" s="124" t="str">
        <f>IFERROR(((H31*N31)*(1-IF(I31="",0,VLOOKUP(I31,Lists!$C$23:$D$27,2,FALSE)))-(V31*W31)*(1-IF(X31="",0,VLOOKUP(X31,Lists!$C$23:$D$27,2,FALSE))))/1000*VLOOKUP(F31,Lists!$C$16:$E$20,3,FALSE)*E31,"")</f>
        <v/>
      </c>
      <c r="AF31" s="125" t="str" cm="1">
        <f t="array" ref="AF31">IFERROR(V31*_xlfn.XLOOKUP(1,(P31=Lists!$G$20:$G$63)*(Q31=Lists!$H$20:$H$63),Lists!$I$20:$I$63),"")</f>
        <v/>
      </c>
      <c r="AG31" s="125" t="str">
        <f>IFERROR(IF(I31=X31,"",IF(X31="","",VLOOKUP(X31,Lists!$G$66:$H$70,2,FALSE)*V31*W31)),"")</f>
        <v/>
      </c>
      <c r="AH31" s="108" t="str">
        <f>IFERROR(VLOOKUP(J31,Lists!$G$3:$J$17,2,FALSE),"")</f>
        <v/>
      </c>
      <c r="AI31" s="108" t="str">
        <f>IFERROR(VLOOKUP(J31,Lists!$G$3:$J$17,3,FALSE),"")</f>
        <v/>
      </c>
      <c r="AJ31" s="108" t="str">
        <f>IFERROR(VLOOKUP(J31,Lists!$G$3:$J$17,4,FALSE),"")</f>
        <v/>
      </c>
      <c r="AK31" s="108" t="str">
        <f>IFERROR(VLOOKUP(P31,Lists!$C$30:$D$47,2,FALSE),"")</f>
        <v/>
      </c>
    </row>
    <row r="32" spans="2:37" x14ac:dyDescent="0.25">
      <c r="B32" s="5"/>
      <c r="C32" s="5"/>
      <c r="D32" s="122" t="str">
        <f>IFERROR(VLOOKUP(C32,Lists!$B$3:$E$13,3,FALSE),"")</f>
        <v/>
      </c>
      <c r="E32" s="123" t="str">
        <f>IFERROR(VLOOKUP(C32,Lists!$B$3:$E$13,4,FALSE),"")</f>
        <v/>
      </c>
      <c r="F32" s="5"/>
      <c r="H32" s="5"/>
      <c r="I32" s="5"/>
      <c r="J32" s="5"/>
      <c r="K32" s="5"/>
      <c r="L32" s="5"/>
      <c r="M32" s="5"/>
      <c r="N32" s="122" t="str" cm="1">
        <f t="array" ref="N32">IFERROR(_xlfn.XLOOKUP(1,(J32=Lists!$AC$3:$AC$886)*(K32=Lists!$AD$3:$AD$886)*(L32=Lists!$AE$3:$AE$886)*(M32=Lists!$AF$3:$AF$886),Lists!$AG$3:$AG$886),"")</f>
        <v/>
      </c>
      <c r="P32" s="5"/>
      <c r="Q32" s="5"/>
      <c r="R32" s="5"/>
      <c r="S32" s="5"/>
      <c r="T32" s="5"/>
      <c r="U32" s="5"/>
      <c r="V32" s="5"/>
      <c r="W32" s="5"/>
      <c r="X32" s="5"/>
      <c r="Z32" s="122" t="str">
        <f>IFERROR(((H32*N32)-(V32*W32))/1000*VLOOKUP(F32,Lists!$C$16:$E$20,2,FALSE)*D32,"")</f>
        <v/>
      </c>
      <c r="AA32" s="124" t="str">
        <f>IFERROR(((H32*N32)-(V32*W32))/1000*VLOOKUP(F32,Lists!$C$16:$E$20,3,FALSE)*E32,"")</f>
        <v/>
      </c>
      <c r="AB32" s="122" t="str">
        <f t="shared" si="1"/>
        <v/>
      </c>
      <c r="AC32" s="124" t="str">
        <f t="shared" si="0"/>
        <v/>
      </c>
      <c r="AD32" s="122" t="str">
        <f>IFERROR(((H32*N32)*(1-IF(I32="",0,VLOOKUP(I32,Lists!$C$23:$D$27,2,FALSE)))-(V32*W32)*(1-IF(X32="",0,VLOOKUP(X32,Lists!$C$23:$D$27,2,FALSE))))/1000*VLOOKUP(F32,Lists!$C$16:$E$20,2,FALSE)*D32,"")</f>
        <v/>
      </c>
      <c r="AE32" s="124" t="str">
        <f>IFERROR(((H32*N32)*(1-IF(I32="",0,VLOOKUP(I32,Lists!$C$23:$D$27,2,FALSE)))-(V32*W32)*(1-IF(X32="",0,VLOOKUP(X32,Lists!$C$23:$D$27,2,FALSE))))/1000*VLOOKUP(F32,Lists!$C$16:$E$20,3,FALSE)*E32,"")</f>
        <v/>
      </c>
      <c r="AF32" s="125" t="str" cm="1">
        <f t="array" ref="AF32">IFERROR(V32*_xlfn.XLOOKUP(1,(P32=Lists!$G$20:$G$63)*(Q32=Lists!$H$20:$H$63),Lists!$I$20:$I$63),"")</f>
        <v/>
      </c>
      <c r="AG32" s="125" t="str">
        <f>IFERROR(IF(I32=X32,"",IF(X32="","",VLOOKUP(X32,Lists!$G$66:$H$70,2,FALSE)*V32*W32)),"")</f>
        <v/>
      </c>
      <c r="AH32" s="108" t="str">
        <f>IFERROR(VLOOKUP(J32,Lists!$G$3:$J$17,2,FALSE),"")</f>
        <v/>
      </c>
      <c r="AI32" s="108" t="str">
        <f>IFERROR(VLOOKUP(J32,Lists!$G$3:$J$17,3,FALSE),"")</f>
        <v/>
      </c>
      <c r="AJ32" s="108" t="str">
        <f>IFERROR(VLOOKUP(J32,Lists!$G$3:$J$17,4,FALSE),"")</f>
        <v/>
      </c>
      <c r="AK32" s="108" t="str">
        <f>IFERROR(VLOOKUP(P32,Lists!$C$30:$D$47,2,FALSE),"")</f>
        <v/>
      </c>
    </row>
    <row r="33" spans="2:37" x14ac:dyDescent="0.25">
      <c r="B33" s="5"/>
      <c r="C33" s="5"/>
      <c r="D33" s="122" t="str">
        <f>IFERROR(VLOOKUP(C33,Lists!$B$3:$E$13,3,FALSE),"")</f>
        <v/>
      </c>
      <c r="E33" s="123" t="str">
        <f>IFERROR(VLOOKUP(C33,Lists!$B$3:$E$13,4,FALSE),"")</f>
        <v/>
      </c>
      <c r="F33" s="5"/>
      <c r="H33" s="5"/>
      <c r="I33" s="5"/>
      <c r="J33" s="5"/>
      <c r="K33" s="5"/>
      <c r="L33" s="5"/>
      <c r="M33" s="5"/>
      <c r="N33" s="122" t="str" cm="1">
        <f t="array" ref="N33">IFERROR(_xlfn.XLOOKUP(1,(J33=Lists!$AC$3:$AC$886)*(K33=Lists!$AD$3:$AD$886)*(L33=Lists!$AE$3:$AE$886)*(M33=Lists!$AF$3:$AF$886),Lists!$AG$3:$AG$886),"")</f>
        <v/>
      </c>
      <c r="P33" s="5"/>
      <c r="Q33" s="5"/>
      <c r="R33" s="5"/>
      <c r="S33" s="5"/>
      <c r="T33" s="5"/>
      <c r="U33" s="5"/>
      <c r="V33" s="5"/>
      <c r="W33" s="5"/>
      <c r="X33" s="5"/>
      <c r="Z33" s="122" t="str">
        <f>IFERROR(((H33*N33)-(V33*W33))/1000*VLOOKUP(F33,Lists!$C$16:$E$20,2,FALSE)*D33,"")</f>
        <v/>
      </c>
      <c r="AA33" s="124" t="str">
        <f>IFERROR(((H33*N33)-(V33*W33))/1000*VLOOKUP(F33,Lists!$C$16:$E$20,3,FALSE)*E33,"")</f>
        <v/>
      </c>
      <c r="AB33" s="122" t="str">
        <f t="shared" si="1"/>
        <v/>
      </c>
      <c r="AC33" s="124" t="str">
        <f t="shared" si="0"/>
        <v/>
      </c>
      <c r="AD33" s="122" t="str">
        <f>IFERROR(((H33*N33)*(1-IF(I33="",0,VLOOKUP(I33,Lists!$C$23:$D$27,2,FALSE)))-(V33*W33)*(1-IF(X33="",0,VLOOKUP(X33,Lists!$C$23:$D$27,2,FALSE))))/1000*VLOOKUP(F33,Lists!$C$16:$E$20,2,FALSE)*D33,"")</f>
        <v/>
      </c>
      <c r="AE33" s="124" t="str">
        <f>IFERROR(((H33*N33)*(1-IF(I33="",0,VLOOKUP(I33,Lists!$C$23:$D$27,2,FALSE)))-(V33*W33)*(1-IF(X33="",0,VLOOKUP(X33,Lists!$C$23:$D$27,2,FALSE))))/1000*VLOOKUP(F33,Lists!$C$16:$E$20,3,FALSE)*E33,"")</f>
        <v/>
      </c>
      <c r="AF33" s="125" t="str" cm="1">
        <f t="array" ref="AF33">IFERROR(V33*_xlfn.XLOOKUP(1,(P33=Lists!$G$20:$G$63)*(Q33=Lists!$H$20:$H$63),Lists!$I$20:$I$63),"")</f>
        <v/>
      </c>
      <c r="AG33" s="125" t="str">
        <f>IFERROR(IF(I33=X33,"",IF(X33="","",VLOOKUP(X33,Lists!$G$66:$H$70,2,FALSE)*V33*W33)),"")</f>
        <v/>
      </c>
      <c r="AH33" s="108" t="str">
        <f>IFERROR(VLOOKUP(J33,Lists!$G$3:$J$17,2,FALSE),"")</f>
        <v/>
      </c>
      <c r="AI33" s="108" t="str">
        <f>IFERROR(VLOOKUP(J33,Lists!$G$3:$J$17,3,FALSE),"")</f>
        <v/>
      </c>
      <c r="AJ33" s="108" t="str">
        <f>IFERROR(VLOOKUP(J33,Lists!$G$3:$J$17,4,FALSE),"")</f>
        <v/>
      </c>
      <c r="AK33" s="108" t="str">
        <f>IFERROR(VLOOKUP(P33,Lists!$C$30:$D$47,2,FALSE),"")</f>
        <v/>
      </c>
    </row>
    <row r="34" spans="2:37" x14ac:dyDescent="0.25">
      <c r="B34" s="5"/>
      <c r="C34" s="5"/>
      <c r="D34" s="122" t="str">
        <f>IFERROR(VLOOKUP(C34,Lists!$B$3:$E$13,3,FALSE),"")</f>
        <v/>
      </c>
      <c r="E34" s="123" t="str">
        <f>IFERROR(VLOOKUP(C34,Lists!$B$3:$E$13,4,FALSE),"")</f>
        <v/>
      </c>
      <c r="F34" s="5"/>
      <c r="H34" s="5"/>
      <c r="I34" s="5"/>
      <c r="J34" s="5"/>
      <c r="K34" s="5"/>
      <c r="L34" s="5"/>
      <c r="M34" s="5"/>
      <c r="N34" s="122" t="str" cm="1">
        <f t="array" ref="N34">IFERROR(_xlfn.XLOOKUP(1,(J34=Lists!$AC$3:$AC$886)*(K34=Lists!$AD$3:$AD$886)*(L34=Lists!$AE$3:$AE$886)*(M34=Lists!$AF$3:$AF$886),Lists!$AG$3:$AG$886),"")</f>
        <v/>
      </c>
      <c r="P34" s="5"/>
      <c r="Q34" s="5"/>
      <c r="R34" s="5"/>
      <c r="S34" s="5"/>
      <c r="T34" s="5"/>
      <c r="U34" s="5"/>
      <c r="V34" s="5"/>
      <c r="W34" s="5"/>
      <c r="X34" s="5"/>
      <c r="Z34" s="122" t="str">
        <f>IFERROR(((H34*N34)-(V34*W34))/1000*VLOOKUP(F34,Lists!$C$16:$E$20,2,FALSE)*D34,"")</f>
        <v/>
      </c>
      <c r="AA34" s="124" t="str">
        <f>IFERROR(((H34*N34)-(V34*W34))/1000*VLOOKUP(F34,Lists!$C$16:$E$20,3,FALSE)*E34,"")</f>
        <v/>
      </c>
      <c r="AB34" s="122" t="str">
        <f t="shared" si="1"/>
        <v/>
      </c>
      <c r="AC34" s="124" t="str">
        <f t="shared" si="0"/>
        <v/>
      </c>
      <c r="AD34" s="122" t="str">
        <f>IFERROR(((H34*N34)*(1-IF(I34="",0,VLOOKUP(I34,Lists!$C$23:$D$27,2,FALSE)))-(V34*W34)*(1-IF(X34="",0,VLOOKUP(X34,Lists!$C$23:$D$27,2,FALSE))))/1000*VLOOKUP(F34,Lists!$C$16:$E$20,2,FALSE)*D34,"")</f>
        <v/>
      </c>
      <c r="AE34" s="124" t="str">
        <f>IFERROR(((H34*N34)*(1-IF(I34="",0,VLOOKUP(I34,Lists!$C$23:$D$27,2,FALSE)))-(V34*W34)*(1-IF(X34="",0,VLOOKUP(X34,Lists!$C$23:$D$27,2,FALSE))))/1000*VLOOKUP(F34,Lists!$C$16:$E$20,3,FALSE)*E34,"")</f>
        <v/>
      </c>
      <c r="AF34" s="125" t="str" cm="1">
        <f t="array" ref="AF34">IFERROR(V34*_xlfn.XLOOKUP(1,(P34=Lists!$G$20:$G$63)*(Q34=Lists!$H$20:$H$63),Lists!$I$20:$I$63),"")</f>
        <v/>
      </c>
      <c r="AG34" s="125" t="str">
        <f>IFERROR(IF(I34=X34,"",IF(X34="","",VLOOKUP(X34,Lists!$G$66:$H$70,2,FALSE)*V34*W34)),"")</f>
        <v/>
      </c>
      <c r="AH34" s="108" t="str">
        <f>IFERROR(VLOOKUP(J34,Lists!$G$3:$J$17,2,FALSE),"")</f>
        <v/>
      </c>
      <c r="AI34" s="108" t="str">
        <f>IFERROR(VLOOKUP(J34,Lists!$G$3:$J$17,3,FALSE),"")</f>
        <v/>
      </c>
      <c r="AJ34" s="108" t="str">
        <f>IFERROR(VLOOKUP(J34,Lists!$G$3:$J$17,4,FALSE),"")</f>
        <v/>
      </c>
      <c r="AK34" s="108" t="str">
        <f>IFERROR(VLOOKUP(P34,Lists!$C$30:$D$47,2,FALSE),"")</f>
        <v/>
      </c>
    </row>
    <row r="35" spans="2:37" x14ac:dyDescent="0.25">
      <c r="B35" s="5"/>
      <c r="C35" s="5"/>
      <c r="D35" s="122" t="str">
        <f>IFERROR(VLOOKUP(C35,Lists!$B$3:$E$13,3,FALSE),"")</f>
        <v/>
      </c>
      <c r="E35" s="123" t="str">
        <f>IFERROR(VLOOKUP(C35,Lists!$B$3:$E$13,4,FALSE),"")</f>
        <v/>
      </c>
      <c r="F35" s="5"/>
      <c r="H35" s="5"/>
      <c r="I35" s="5"/>
      <c r="J35" s="5"/>
      <c r="K35" s="5"/>
      <c r="L35" s="5"/>
      <c r="M35" s="5"/>
      <c r="N35" s="122" t="str" cm="1">
        <f t="array" ref="N35">IFERROR(_xlfn.XLOOKUP(1,(J35=Lists!$AC$3:$AC$886)*(K35=Lists!$AD$3:$AD$886)*(L35=Lists!$AE$3:$AE$886)*(M35=Lists!$AF$3:$AF$886),Lists!$AG$3:$AG$886),"")</f>
        <v/>
      </c>
      <c r="P35" s="5"/>
      <c r="Q35" s="5"/>
      <c r="R35" s="5"/>
      <c r="S35" s="5"/>
      <c r="T35" s="5"/>
      <c r="U35" s="5"/>
      <c r="V35" s="5"/>
      <c r="W35" s="5"/>
      <c r="X35" s="5"/>
      <c r="Z35" s="122" t="str">
        <f>IFERROR(((H35*N35)-(V35*W35))/1000*VLOOKUP(F35,Lists!$C$16:$E$20,2,FALSE)*D35,"")</f>
        <v/>
      </c>
      <c r="AA35" s="124" t="str">
        <f>IFERROR(((H35*N35)-(V35*W35))/1000*VLOOKUP(F35,Lists!$C$16:$E$20,3,FALSE)*E35,"")</f>
        <v/>
      </c>
      <c r="AB35" s="122" t="str">
        <f t="shared" si="1"/>
        <v/>
      </c>
      <c r="AC35" s="124" t="str">
        <f t="shared" si="0"/>
        <v/>
      </c>
      <c r="AD35" s="122" t="str">
        <f>IFERROR(((H35*N35)*(1-IF(I35="",0,VLOOKUP(I35,Lists!$C$23:$D$27,2,FALSE)))-(V35*W35)*(1-IF(X35="",0,VLOOKUP(X35,Lists!$C$23:$D$27,2,FALSE))))/1000*VLOOKUP(F35,Lists!$C$16:$E$20,2,FALSE)*D35,"")</f>
        <v/>
      </c>
      <c r="AE35" s="124" t="str">
        <f>IFERROR(((H35*N35)*(1-IF(I35="",0,VLOOKUP(I35,Lists!$C$23:$D$27,2,FALSE)))-(V35*W35)*(1-IF(X35="",0,VLOOKUP(X35,Lists!$C$23:$D$27,2,FALSE))))/1000*VLOOKUP(F35,Lists!$C$16:$E$20,3,FALSE)*E35,"")</f>
        <v/>
      </c>
      <c r="AF35" s="125" t="str" cm="1">
        <f t="array" ref="AF35">IFERROR(V35*_xlfn.XLOOKUP(1,(P35=Lists!$G$20:$G$63)*(Q35=Lists!$H$20:$H$63),Lists!$I$20:$I$63),"")</f>
        <v/>
      </c>
      <c r="AG35" s="125" t="str">
        <f>IFERROR(IF(I35=X35,"",IF(X35="","",VLOOKUP(X35,Lists!$G$66:$H$70,2,FALSE)*V35*W35)),"")</f>
        <v/>
      </c>
      <c r="AH35" s="108" t="str">
        <f>IFERROR(VLOOKUP(J35,Lists!$G$3:$J$17,2,FALSE),"")</f>
        <v/>
      </c>
      <c r="AI35" s="108" t="str">
        <f>IFERROR(VLOOKUP(J35,Lists!$G$3:$J$17,3,FALSE),"")</f>
        <v/>
      </c>
      <c r="AJ35" s="108" t="str">
        <f>IFERROR(VLOOKUP(J35,Lists!$G$3:$J$17,4,FALSE),"")</f>
        <v/>
      </c>
      <c r="AK35" s="108" t="str">
        <f>IFERROR(VLOOKUP(P35,Lists!$C$30:$D$47,2,FALSE),"")</f>
        <v/>
      </c>
    </row>
    <row r="36" spans="2:37" x14ac:dyDescent="0.25">
      <c r="B36" s="5"/>
      <c r="C36" s="5"/>
      <c r="D36" s="122" t="str">
        <f>IFERROR(VLOOKUP(C36,Lists!$B$3:$E$13,3,FALSE),"")</f>
        <v/>
      </c>
      <c r="E36" s="123" t="str">
        <f>IFERROR(VLOOKUP(C36,Lists!$B$3:$E$13,4,FALSE),"")</f>
        <v/>
      </c>
      <c r="F36" s="5"/>
      <c r="H36" s="5"/>
      <c r="I36" s="5"/>
      <c r="J36" s="5"/>
      <c r="K36" s="5"/>
      <c r="L36" s="5"/>
      <c r="M36" s="5"/>
      <c r="N36" s="122" t="str" cm="1">
        <f t="array" ref="N36">IFERROR(_xlfn.XLOOKUP(1,(J36=Lists!$AC$3:$AC$886)*(K36=Lists!$AD$3:$AD$886)*(L36=Lists!$AE$3:$AE$886)*(M36=Lists!$AF$3:$AF$886),Lists!$AG$3:$AG$886),"")</f>
        <v/>
      </c>
      <c r="P36" s="5"/>
      <c r="Q36" s="5"/>
      <c r="R36" s="5"/>
      <c r="S36" s="5"/>
      <c r="T36" s="5"/>
      <c r="U36" s="5"/>
      <c r="V36" s="5"/>
      <c r="W36" s="5"/>
      <c r="X36" s="5"/>
      <c r="Z36" s="122" t="str">
        <f>IFERROR(((H36*N36)-(V36*W36))/1000*VLOOKUP(F36,Lists!$C$16:$E$20,2,FALSE)*D36,"")</f>
        <v/>
      </c>
      <c r="AA36" s="124" t="str">
        <f>IFERROR(((H36*N36)-(V36*W36))/1000*VLOOKUP(F36,Lists!$C$16:$E$20,3,FALSE)*E36,"")</f>
        <v/>
      </c>
      <c r="AB36" s="122" t="str">
        <f t="shared" si="1"/>
        <v/>
      </c>
      <c r="AC36" s="124" t="str">
        <f t="shared" si="0"/>
        <v/>
      </c>
      <c r="AD36" s="122" t="str">
        <f>IFERROR(((H36*N36)*(1-IF(I36="",0,VLOOKUP(I36,Lists!$C$23:$D$27,2,FALSE)))-(V36*W36)*(1-IF(X36="",0,VLOOKUP(X36,Lists!$C$23:$D$27,2,FALSE))))/1000*VLOOKUP(F36,Lists!$C$16:$E$20,2,FALSE)*D36,"")</f>
        <v/>
      </c>
      <c r="AE36" s="124" t="str">
        <f>IFERROR(((H36*N36)*(1-IF(I36="",0,VLOOKUP(I36,Lists!$C$23:$D$27,2,FALSE)))-(V36*W36)*(1-IF(X36="",0,VLOOKUP(X36,Lists!$C$23:$D$27,2,FALSE))))/1000*VLOOKUP(F36,Lists!$C$16:$E$20,3,FALSE)*E36,"")</f>
        <v/>
      </c>
      <c r="AF36" s="125" t="str" cm="1">
        <f t="array" ref="AF36">IFERROR(V36*_xlfn.XLOOKUP(1,(P36=Lists!$G$20:$G$63)*(Q36=Lists!$H$20:$H$63),Lists!$I$20:$I$63),"")</f>
        <v/>
      </c>
      <c r="AG36" s="125" t="str">
        <f>IFERROR(IF(I36=X36,"",IF(X36="","",VLOOKUP(X36,Lists!$G$66:$H$70,2,FALSE)*V36*W36)),"")</f>
        <v/>
      </c>
      <c r="AH36" s="108" t="str">
        <f>IFERROR(VLOOKUP(J36,Lists!$G$3:$J$17,2,FALSE),"")</f>
        <v/>
      </c>
      <c r="AI36" s="108" t="str">
        <f>IFERROR(VLOOKUP(J36,Lists!$G$3:$J$17,3,FALSE),"")</f>
        <v/>
      </c>
      <c r="AJ36" s="108" t="str">
        <f>IFERROR(VLOOKUP(J36,Lists!$G$3:$J$17,4,FALSE),"")</f>
        <v/>
      </c>
      <c r="AK36" s="108" t="str">
        <f>IFERROR(VLOOKUP(P36,Lists!$C$30:$D$47,2,FALSE),"")</f>
        <v/>
      </c>
    </row>
    <row r="37" spans="2:37" x14ac:dyDescent="0.25">
      <c r="B37" s="5"/>
      <c r="C37" s="5"/>
      <c r="D37" s="122" t="str">
        <f>IFERROR(VLOOKUP(C37,Lists!$B$3:$E$13,3,FALSE),"")</f>
        <v/>
      </c>
      <c r="E37" s="123" t="str">
        <f>IFERROR(VLOOKUP(C37,Lists!$B$3:$E$13,4,FALSE),"")</f>
        <v/>
      </c>
      <c r="F37" s="5"/>
      <c r="H37" s="5"/>
      <c r="I37" s="5"/>
      <c r="J37" s="5"/>
      <c r="K37" s="5"/>
      <c r="L37" s="5"/>
      <c r="M37" s="5"/>
      <c r="N37" s="122" t="str" cm="1">
        <f t="array" ref="N37">IFERROR(_xlfn.XLOOKUP(1,(J37=Lists!$AC$3:$AC$886)*(K37=Lists!$AD$3:$AD$886)*(L37=Lists!$AE$3:$AE$886)*(M37=Lists!$AF$3:$AF$886),Lists!$AG$3:$AG$886),"")</f>
        <v/>
      </c>
      <c r="P37" s="5"/>
      <c r="Q37" s="5"/>
      <c r="R37" s="5"/>
      <c r="S37" s="5"/>
      <c r="T37" s="5"/>
      <c r="U37" s="5"/>
      <c r="V37" s="5"/>
      <c r="W37" s="5"/>
      <c r="X37" s="5"/>
      <c r="Z37" s="122" t="str">
        <f>IFERROR(((H37*N37)-(V37*W37))/1000*VLOOKUP(F37,Lists!$C$16:$E$20,2,FALSE)*D37,"")</f>
        <v/>
      </c>
      <c r="AA37" s="124" t="str">
        <f>IFERROR(((H37*N37)-(V37*W37))/1000*VLOOKUP(F37,Lists!$C$16:$E$20,3,FALSE)*E37,"")</f>
        <v/>
      </c>
      <c r="AB37" s="122" t="str">
        <f t="shared" si="1"/>
        <v/>
      </c>
      <c r="AC37" s="124" t="str">
        <f t="shared" si="0"/>
        <v/>
      </c>
      <c r="AD37" s="122" t="str">
        <f>IFERROR(((H37*N37)*(1-IF(I37="",0,VLOOKUP(I37,Lists!$C$23:$D$27,2,FALSE)))-(V37*W37)*(1-IF(X37="",0,VLOOKUP(X37,Lists!$C$23:$D$27,2,FALSE))))/1000*VLOOKUP(F37,Lists!$C$16:$E$20,2,FALSE)*D37,"")</f>
        <v/>
      </c>
      <c r="AE37" s="124" t="str">
        <f>IFERROR(((H37*N37)*(1-IF(I37="",0,VLOOKUP(I37,Lists!$C$23:$D$27,2,FALSE)))-(V37*W37)*(1-IF(X37="",0,VLOOKUP(X37,Lists!$C$23:$D$27,2,FALSE))))/1000*VLOOKUP(F37,Lists!$C$16:$E$20,3,FALSE)*E37,"")</f>
        <v/>
      </c>
      <c r="AF37" s="125" t="str" cm="1">
        <f t="array" ref="AF37">IFERROR(V37*_xlfn.XLOOKUP(1,(P37=Lists!$G$20:$G$63)*(Q37=Lists!$H$20:$H$63),Lists!$I$20:$I$63),"")</f>
        <v/>
      </c>
      <c r="AG37" s="125" t="str">
        <f>IFERROR(IF(I37=X37,"",IF(X37="","",VLOOKUP(X37,Lists!$G$66:$H$70,2,FALSE)*V37*W37)),"")</f>
        <v/>
      </c>
      <c r="AH37" s="108" t="str">
        <f>IFERROR(VLOOKUP(J37,Lists!$G$3:$J$17,2,FALSE),"")</f>
        <v/>
      </c>
      <c r="AI37" s="108" t="str">
        <f>IFERROR(VLOOKUP(J37,Lists!$G$3:$J$17,3,FALSE),"")</f>
        <v/>
      </c>
      <c r="AJ37" s="108" t="str">
        <f>IFERROR(VLOOKUP(J37,Lists!$G$3:$J$17,4,FALSE),"")</f>
        <v/>
      </c>
      <c r="AK37" s="108" t="str">
        <f>IFERROR(VLOOKUP(P37,Lists!$C$30:$D$47,2,FALSE),"")</f>
        <v/>
      </c>
    </row>
    <row r="38" spans="2:37" x14ac:dyDescent="0.25">
      <c r="B38" s="5"/>
      <c r="C38" s="5"/>
      <c r="D38" s="122" t="str">
        <f>IFERROR(VLOOKUP(C38,Lists!$B$3:$E$13,3,FALSE),"")</f>
        <v/>
      </c>
      <c r="E38" s="123" t="str">
        <f>IFERROR(VLOOKUP(C38,Lists!$B$3:$E$13,4,FALSE),"")</f>
        <v/>
      </c>
      <c r="F38" s="5"/>
      <c r="H38" s="5"/>
      <c r="I38" s="5"/>
      <c r="J38" s="5"/>
      <c r="K38" s="5"/>
      <c r="L38" s="5"/>
      <c r="M38" s="5"/>
      <c r="N38" s="122" t="str" cm="1">
        <f t="array" ref="N38">IFERROR(_xlfn.XLOOKUP(1,(J38=Lists!$AC$3:$AC$886)*(K38=Lists!$AD$3:$AD$886)*(L38=Lists!$AE$3:$AE$886)*(M38=Lists!$AF$3:$AF$886),Lists!$AG$3:$AG$886),"")</f>
        <v/>
      </c>
      <c r="P38" s="5"/>
      <c r="Q38" s="5"/>
      <c r="R38" s="5"/>
      <c r="S38" s="5"/>
      <c r="T38" s="5"/>
      <c r="U38" s="5"/>
      <c r="V38" s="5"/>
      <c r="W38" s="5"/>
      <c r="X38" s="5"/>
      <c r="Z38" s="122" t="str">
        <f>IFERROR(((H38*N38)-(V38*W38))/1000*VLOOKUP(F38,Lists!$C$16:$E$20,2,FALSE)*D38,"")</f>
        <v/>
      </c>
      <c r="AA38" s="124" t="str">
        <f>IFERROR(((H38*N38)-(V38*W38))/1000*VLOOKUP(F38,Lists!$C$16:$E$20,3,FALSE)*E38,"")</f>
        <v/>
      </c>
      <c r="AB38" s="122" t="str">
        <f t="shared" si="1"/>
        <v/>
      </c>
      <c r="AC38" s="124" t="str">
        <f t="shared" si="0"/>
        <v/>
      </c>
      <c r="AD38" s="122" t="str">
        <f>IFERROR(((H38*N38)*(1-IF(I38="",0,VLOOKUP(I38,Lists!$C$23:$D$27,2,FALSE)))-(V38*W38)*(1-IF(X38="",0,VLOOKUP(X38,Lists!$C$23:$D$27,2,FALSE))))/1000*VLOOKUP(F38,Lists!$C$16:$E$20,2,FALSE)*D38,"")</f>
        <v/>
      </c>
      <c r="AE38" s="124" t="str">
        <f>IFERROR(((H38*N38)*(1-IF(I38="",0,VLOOKUP(I38,Lists!$C$23:$D$27,2,FALSE)))-(V38*W38)*(1-IF(X38="",0,VLOOKUP(X38,Lists!$C$23:$D$27,2,FALSE))))/1000*VLOOKUP(F38,Lists!$C$16:$E$20,3,FALSE)*E38,"")</f>
        <v/>
      </c>
      <c r="AF38" s="125" t="str" cm="1">
        <f t="array" ref="AF38">IFERROR(V38*_xlfn.XLOOKUP(1,(P38=Lists!$G$20:$G$63)*(Q38=Lists!$H$20:$H$63),Lists!$I$20:$I$63),"")</f>
        <v/>
      </c>
      <c r="AG38" s="125" t="str">
        <f>IFERROR(IF(I38=X38,"",IF(X38="","",VLOOKUP(X38,Lists!$G$66:$H$70,2,FALSE)*V38*W38)),"")</f>
        <v/>
      </c>
      <c r="AH38" s="108" t="str">
        <f>IFERROR(VLOOKUP(J38,Lists!$G$3:$J$17,2,FALSE),"")</f>
        <v/>
      </c>
      <c r="AI38" s="108" t="str">
        <f>IFERROR(VLOOKUP(J38,Lists!$G$3:$J$17,3,FALSE),"")</f>
        <v/>
      </c>
      <c r="AJ38" s="108" t="str">
        <f>IFERROR(VLOOKUP(J38,Lists!$G$3:$J$17,4,FALSE),"")</f>
        <v/>
      </c>
      <c r="AK38" s="108" t="str">
        <f>IFERROR(VLOOKUP(P38,Lists!$C$30:$D$47,2,FALSE),"")</f>
        <v/>
      </c>
    </row>
    <row r="39" spans="2:37" x14ac:dyDescent="0.25">
      <c r="B39" s="5"/>
      <c r="C39" s="5"/>
      <c r="D39" s="122" t="str">
        <f>IFERROR(VLOOKUP(C39,Lists!$B$3:$E$13,3,FALSE),"")</f>
        <v/>
      </c>
      <c r="E39" s="123" t="str">
        <f>IFERROR(VLOOKUP(C39,Lists!$B$3:$E$13,4,FALSE),"")</f>
        <v/>
      </c>
      <c r="F39" s="5"/>
      <c r="H39" s="5"/>
      <c r="I39" s="5"/>
      <c r="J39" s="5"/>
      <c r="K39" s="5"/>
      <c r="L39" s="5"/>
      <c r="M39" s="5"/>
      <c r="N39" s="122" t="str" cm="1">
        <f t="array" ref="N39">IFERROR(_xlfn.XLOOKUP(1,(J39=Lists!$AC$3:$AC$886)*(K39=Lists!$AD$3:$AD$886)*(L39=Lists!$AE$3:$AE$886)*(M39=Lists!$AF$3:$AF$886),Lists!$AG$3:$AG$886),"")</f>
        <v/>
      </c>
      <c r="P39" s="5"/>
      <c r="Q39" s="5"/>
      <c r="R39" s="5"/>
      <c r="S39" s="5"/>
      <c r="T39" s="5"/>
      <c r="U39" s="5"/>
      <c r="V39" s="5"/>
      <c r="W39" s="5"/>
      <c r="X39" s="5"/>
      <c r="Z39" s="122" t="str">
        <f>IFERROR(((H39*N39)-(V39*W39))/1000*VLOOKUP(F39,Lists!$C$16:$E$20,2,FALSE)*D39,"")</f>
        <v/>
      </c>
      <c r="AA39" s="124" t="str">
        <f>IFERROR(((H39*N39)-(V39*W39))/1000*VLOOKUP(F39,Lists!$C$16:$E$20,3,FALSE)*E39,"")</f>
        <v/>
      </c>
      <c r="AB39" s="122" t="str">
        <f t="shared" si="1"/>
        <v/>
      </c>
      <c r="AC39" s="124" t="str">
        <f t="shared" si="0"/>
        <v/>
      </c>
      <c r="AD39" s="122" t="str">
        <f>IFERROR(((H39*N39)*(1-IF(I39="",0,VLOOKUP(I39,Lists!$C$23:$D$27,2,FALSE)))-(V39*W39)*(1-IF(X39="",0,VLOOKUP(X39,Lists!$C$23:$D$27,2,FALSE))))/1000*VLOOKUP(F39,Lists!$C$16:$E$20,2,FALSE)*D39,"")</f>
        <v/>
      </c>
      <c r="AE39" s="124" t="str">
        <f>IFERROR(((H39*N39)*(1-IF(I39="",0,VLOOKUP(I39,Lists!$C$23:$D$27,2,FALSE)))-(V39*W39)*(1-IF(X39="",0,VLOOKUP(X39,Lists!$C$23:$D$27,2,FALSE))))/1000*VLOOKUP(F39,Lists!$C$16:$E$20,3,FALSE)*E39,"")</f>
        <v/>
      </c>
      <c r="AF39" s="125" t="str" cm="1">
        <f t="array" ref="AF39">IFERROR(V39*_xlfn.XLOOKUP(1,(P39=Lists!$G$20:$G$63)*(Q39=Lists!$H$20:$H$63),Lists!$I$20:$I$63),"")</f>
        <v/>
      </c>
      <c r="AG39" s="125" t="str">
        <f>IFERROR(IF(I39=X39,"",IF(X39="","",VLOOKUP(X39,Lists!$G$66:$H$70,2,FALSE)*V39*W39)),"")</f>
        <v/>
      </c>
      <c r="AH39" s="108" t="str">
        <f>IFERROR(VLOOKUP(J39,Lists!$G$3:$J$17,2,FALSE),"")</f>
        <v/>
      </c>
      <c r="AI39" s="108" t="str">
        <f>IFERROR(VLOOKUP(J39,Lists!$G$3:$J$17,3,FALSE),"")</f>
        <v/>
      </c>
      <c r="AJ39" s="108" t="str">
        <f>IFERROR(VLOOKUP(J39,Lists!$G$3:$J$17,4,FALSE),"")</f>
        <v/>
      </c>
      <c r="AK39" s="108" t="str">
        <f>IFERROR(VLOOKUP(P39,Lists!$C$30:$D$47,2,FALSE),"")</f>
        <v/>
      </c>
    </row>
    <row r="40" spans="2:37" x14ac:dyDescent="0.25">
      <c r="B40" s="5"/>
      <c r="C40" s="5"/>
      <c r="D40" s="122" t="str">
        <f>IFERROR(VLOOKUP(C40,Lists!$B$3:$E$13,3,FALSE),"")</f>
        <v/>
      </c>
      <c r="E40" s="123" t="str">
        <f>IFERROR(VLOOKUP(C40,Lists!$B$3:$E$13,4,FALSE),"")</f>
        <v/>
      </c>
      <c r="F40" s="5"/>
      <c r="H40" s="5"/>
      <c r="I40" s="5"/>
      <c r="J40" s="5"/>
      <c r="K40" s="5"/>
      <c r="L40" s="5"/>
      <c r="M40" s="5"/>
      <c r="N40" s="122" t="str" cm="1">
        <f t="array" ref="N40">IFERROR(_xlfn.XLOOKUP(1,(J40=Lists!$AC$3:$AC$886)*(K40=Lists!$AD$3:$AD$886)*(L40=Lists!$AE$3:$AE$886)*(M40=Lists!$AF$3:$AF$886),Lists!$AG$3:$AG$886),"")</f>
        <v/>
      </c>
      <c r="P40" s="5"/>
      <c r="Q40" s="5"/>
      <c r="R40" s="5"/>
      <c r="S40" s="5"/>
      <c r="T40" s="5"/>
      <c r="U40" s="5"/>
      <c r="V40" s="5"/>
      <c r="W40" s="5"/>
      <c r="X40" s="5"/>
      <c r="Z40" s="122" t="str">
        <f>IFERROR(((H40*N40)-(V40*W40))/1000*VLOOKUP(F40,Lists!$C$16:$E$20,2,FALSE)*D40,"")</f>
        <v/>
      </c>
      <c r="AA40" s="124" t="str">
        <f>IFERROR(((H40*N40)-(V40*W40))/1000*VLOOKUP(F40,Lists!$C$16:$E$20,3,FALSE)*E40,"")</f>
        <v/>
      </c>
      <c r="AB40" s="122" t="str">
        <f t="shared" si="1"/>
        <v/>
      </c>
      <c r="AC40" s="124" t="str">
        <f t="shared" si="0"/>
        <v/>
      </c>
      <c r="AD40" s="122" t="str">
        <f>IFERROR(((H40*N40)*(1-IF(I40="",0,VLOOKUP(I40,Lists!$C$23:$D$27,2,FALSE)))-(V40*W40)*(1-IF(X40="",0,VLOOKUP(X40,Lists!$C$23:$D$27,2,FALSE))))/1000*VLOOKUP(F40,Lists!$C$16:$E$20,2,FALSE)*D40,"")</f>
        <v/>
      </c>
      <c r="AE40" s="124" t="str">
        <f>IFERROR(((H40*N40)*(1-IF(I40="",0,VLOOKUP(I40,Lists!$C$23:$D$27,2,FALSE)))-(V40*W40)*(1-IF(X40="",0,VLOOKUP(X40,Lists!$C$23:$D$27,2,FALSE))))/1000*VLOOKUP(F40,Lists!$C$16:$E$20,3,FALSE)*E40,"")</f>
        <v/>
      </c>
      <c r="AF40" s="125" t="str" cm="1">
        <f t="array" ref="AF40">IFERROR(V40*_xlfn.XLOOKUP(1,(P40=Lists!$G$20:$G$63)*(Q40=Lists!$H$20:$H$63),Lists!$I$20:$I$63),"")</f>
        <v/>
      </c>
      <c r="AG40" s="125" t="str">
        <f>IFERROR(IF(I40=X40,"",IF(X40="","",VLOOKUP(X40,Lists!$G$66:$H$70,2,FALSE)*V40*W40)),"")</f>
        <v/>
      </c>
      <c r="AH40" s="108" t="str">
        <f>IFERROR(VLOOKUP(J40,Lists!$G$3:$J$17,2,FALSE),"")</f>
        <v/>
      </c>
      <c r="AI40" s="108" t="str">
        <f>IFERROR(VLOOKUP(J40,Lists!$G$3:$J$17,3,FALSE),"")</f>
        <v/>
      </c>
      <c r="AJ40" s="108" t="str">
        <f>IFERROR(VLOOKUP(J40,Lists!$G$3:$J$17,4,FALSE),"")</f>
        <v/>
      </c>
      <c r="AK40" s="108" t="str">
        <f>IFERROR(VLOOKUP(P40,Lists!$C$30:$D$47,2,FALSE),"")</f>
        <v/>
      </c>
    </row>
    <row r="41" spans="2:37" x14ac:dyDescent="0.25">
      <c r="B41" s="5"/>
      <c r="C41" s="5"/>
      <c r="D41" s="122" t="str">
        <f>IFERROR(VLOOKUP(C41,Lists!$B$3:$E$13,3,FALSE),"")</f>
        <v/>
      </c>
      <c r="E41" s="123" t="str">
        <f>IFERROR(VLOOKUP(C41,Lists!$B$3:$E$13,4,FALSE),"")</f>
        <v/>
      </c>
      <c r="F41" s="5"/>
      <c r="H41" s="5"/>
      <c r="I41" s="5"/>
      <c r="J41" s="5"/>
      <c r="K41" s="5"/>
      <c r="L41" s="5"/>
      <c r="M41" s="5"/>
      <c r="N41" s="122" t="str" cm="1">
        <f t="array" ref="N41">IFERROR(_xlfn.XLOOKUP(1,(J41=Lists!$AC$3:$AC$886)*(K41=Lists!$AD$3:$AD$886)*(L41=Lists!$AE$3:$AE$886)*(M41=Lists!$AF$3:$AF$886),Lists!$AG$3:$AG$886),"")</f>
        <v/>
      </c>
      <c r="P41" s="5"/>
      <c r="Q41" s="5"/>
      <c r="R41" s="5"/>
      <c r="S41" s="5"/>
      <c r="T41" s="5"/>
      <c r="U41" s="5"/>
      <c r="V41" s="5"/>
      <c r="W41" s="5"/>
      <c r="X41" s="5"/>
      <c r="Z41" s="122" t="str">
        <f>IFERROR(((H41*N41)-(V41*W41))/1000*VLOOKUP(F41,Lists!$C$16:$E$20,2,FALSE)*D41,"")</f>
        <v/>
      </c>
      <c r="AA41" s="124" t="str">
        <f>IFERROR(((H41*N41)-(V41*W41))/1000*VLOOKUP(F41,Lists!$C$16:$E$20,3,FALSE)*E41,"")</f>
        <v/>
      </c>
      <c r="AB41" s="122" t="str">
        <f t="shared" si="1"/>
        <v/>
      </c>
      <c r="AC41" s="124" t="str">
        <f t="shared" si="0"/>
        <v/>
      </c>
      <c r="AD41" s="122" t="str">
        <f>IFERROR(((H41*N41)*(1-IF(I41="",0,VLOOKUP(I41,Lists!$C$23:$D$27,2,FALSE)))-(V41*W41)*(1-IF(X41="",0,VLOOKUP(X41,Lists!$C$23:$D$27,2,FALSE))))/1000*VLOOKUP(F41,Lists!$C$16:$E$20,2,FALSE)*D41,"")</f>
        <v/>
      </c>
      <c r="AE41" s="124" t="str">
        <f>IFERROR(((H41*N41)*(1-IF(I41="",0,VLOOKUP(I41,Lists!$C$23:$D$27,2,FALSE)))-(V41*W41)*(1-IF(X41="",0,VLOOKUP(X41,Lists!$C$23:$D$27,2,FALSE))))/1000*VLOOKUP(F41,Lists!$C$16:$E$20,3,FALSE)*E41,"")</f>
        <v/>
      </c>
      <c r="AF41" s="125" t="str" cm="1">
        <f t="array" ref="AF41">IFERROR(V41*_xlfn.XLOOKUP(1,(P41=Lists!$G$20:$G$63)*(Q41=Lists!$H$20:$H$63),Lists!$I$20:$I$63),"")</f>
        <v/>
      </c>
      <c r="AG41" s="125" t="str">
        <f>IFERROR(IF(I41=X41,"",IF(X41="","",VLOOKUP(X41,Lists!$G$66:$H$70,2,FALSE)*V41*W41)),"")</f>
        <v/>
      </c>
      <c r="AH41" s="108" t="str">
        <f>IFERROR(VLOOKUP(J41,Lists!$G$3:$J$17,2,FALSE),"")</f>
        <v/>
      </c>
      <c r="AI41" s="108" t="str">
        <f>IFERROR(VLOOKUP(J41,Lists!$G$3:$J$17,3,FALSE),"")</f>
        <v/>
      </c>
      <c r="AJ41" s="108" t="str">
        <f>IFERROR(VLOOKUP(J41,Lists!$G$3:$J$17,4,FALSE),"")</f>
        <v/>
      </c>
      <c r="AK41" s="108" t="str">
        <f>IFERROR(VLOOKUP(P41,Lists!$C$30:$D$47,2,FALSE),"")</f>
        <v/>
      </c>
    </row>
    <row r="42" spans="2:37" x14ac:dyDescent="0.25">
      <c r="B42" s="5"/>
      <c r="C42" s="5"/>
      <c r="D42" s="122" t="str">
        <f>IFERROR(VLOOKUP(C42,Lists!$B$3:$E$13,3,FALSE),"")</f>
        <v/>
      </c>
      <c r="E42" s="123" t="str">
        <f>IFERROR(VLOOKUP(C42,Lists!$B$3:$E$13,4,FALSE),"")</f>
        <v/>
      </c>
      <c r="F42" s="5"/>
      <c r="H42" s="5"/>
      <c r="I42" s="5"/>
      <c r="J42" s="5"/>
      <c r="K42" s="5"/>
      <c r="L42" s="5"/>
      <c r="M42" s="5"/>
      <c r="N42" s="122" t="str" cm="1">
        <f t="array" ref="N42">IFERROR(_xlfn.XLOOKUP(1,(J42=Lists!$AC$3:$AC$886)*(K42=Lists!$AD$3:$AD$886)*(L42=Lists!$AE$3:$AE$886)*(M42=Lists!$AF$3:$AF$886),Lists!$AG$3:$AG$886),"")</f>
        <v/>
      </c>
      <c r="P42" s="5"/>
      <c r="Q42" s="5"/>
      <c r="R42" s="5"/>
      <c r="S42" s="5"/>
      <c r="T42" s="5"/>
      <c r="U42" s="5"/>
      <c r="V42" s="5"/>
      <c r="W42" s="5"/>
      <c r="X42" s="5"/>
      <c r="Z42" s="122" t="str">
        <f>IFERROR(((H42*N42)-(V42*W42))/1000*VLOOKUP(F42,Lists!$C$16:$E$20,2,FALSE)*D42,"")</f>
        <v/>
      </c>
      <c r="AA42" s="124" t="str">
        <f>IFERROR(((H42*N42)-(V42*W42))/1000*VLOOKUP(F42,Lists!$C$16:$E$20,3,FALSE)*E42,"")</f>
        <v/>
      </c>
      <c r="AB42" s="122" t="str">
        <f t="shared" si="1"/>
        <v/>
      </c>
      <c r="AC42" s="124" t="str">
        <f t="shared" si="0"/>
        <v/>
      </c>
      <c r="AD42" s="122" t="str">
        <f>IFERROR(((H42*N42)*(1-IF(I42="",0,VLOOKUP(I42,Lists!$C$23:$D$27,2,FALSE)))-(V42*W42)*(1-IF(X42="",0,VLOOKUP(X42,Lists!$C$23:$D$27,2,FALSE))))/1000*VLOOKUP(F42,Lists!$C$16:$E$20,2,FALSE)*D42,"")</f>
        <v/>
      </c>
      <c r="AE42" s="124" t="str">
        <f>IFERROR(((H42*N42)*(1-IF(I42="",0,VLOOKUP(I42,Lists!$C$23:$D$27,2,FALSE)))-(V42*W42)*(1-IF(X42="",0,VLOOKUP(X42,Lists!$C$23:$D$27,2,FALSE))))/1000*VLOOKUP(F42,Lists!$C$16:$E$20,3,FALSE)*E42,"")</f>
        <v/>
      </c>
      <c r="AF42" s="125" t="str" cm="1">
        <f t="array" ref="AF42">IFERROR(V42*_xlfn.XLOOKUP(1,(P42=Lists!$G$20:$G$63)*(Q42=Lists!$H$20:$H$63),Lists!$I$20:$I$63),"")</f>
        <v/>
      </c>
      <c r="AG42" s="125" t="str">
        <f>IFERROR(IF(I42=X42,"",IF(X42="","",VLOOKUP(X42,Lists!$G$66:$H$70,2,FALSE)*V42*W42)),"")</f>
        <v/>
      </c>
      <c r="AH42" s="108" t="str">
        <f>IFERROR(VLOOKUP(J42,Lists!$G$3:$J$17,2,FALSE),"")</f>
        <v/>
      </c>
      <c r="AI42" s="108" t="str">
        <f>IFERROR(VLOOKUP(J42,Lists!$G$3:$J$17,3,FALSE),"")</f>
        <v/>
      </c>
      <c r="AJ42" s="108" t="str">
        <f>IFERROR(VLOOKUP(J42,Lists!$G$3:$J$17,4,FALSE),"")</f>
        <v/>
      </c>
      <c r="AK42" s="108" t="str">
        <f>IFERROR(VLOOKUP(P42,Lists!$C$30:$D$47,2,FALSE),"")</f>
        <v/>
      </c>
    </row>
    <row r="43" spans="2:37" x14ac:dyDescent="0.25">
      <c r="B43" s="5"/>
      <c r="C43" s="5"/>
      <c r="D43" s="122" t="str">
        <f>IFERROR(VLOOKUP(C43,Lists!$B$3:$E$13,3,FALSE),"")</f>
        <v/>
      </c>
      <c r="E43" s="123" t="str">
        <f>IFERROR(VLOOKUP(C43,Lists!$B$3:$E$13,4,FALSE),"")</f>
        <v/>
      </c>
      <c r="F43" s="5"/>
      <c r="H43" s="5"/>
      <c r="I43" s="5"/>
      <c r="J43" s="5"/>
      <c r="K43" s="5"/>
      <c r="L43" s="5"/>
      <c r="M43" s="5"/>
      <c r="N43" s="122" t="str" cm="1">
        <f t="array" ref="N43">IFERROR(_xlfn.XLOOKUP(1,(J43=Lists!$AC$3:$AC$886)*(K43=Lists!$AD$3:$AD$886)*(L43=Lists!$AE$3:$AE$886)*(M43=Lists!$AF$3:$AF$886),Lists!$AG$3:$AG$886),"")</f>
        <v/>
      </c>
      <c r="P43" s="5"/>
      <c r="Q43" s="5"/>
      <c r="R43" s="5"/>
      <c r="S43" s="5"/>
      <c r="T43" s="5"/>
      <c r="U43" s="5"/>
      <c r="V43" s="5"/>
      <c r="W43" s="5"/>
      <c r="X43" s="5"/>
      <c r="Z43" s="122" t="str">
        <f>IFERROR(((H43*N43)-(V43*W43))/1000*VLOOKUP(F43,Lists!$C$16:$E$20,2,FALSE)*D43,"")</f>
        <v/>
      </c>
      <c r="AA43" s="124" t="str">
        <f>IFERROR(((H43*N43)-(V43*W43))/1000*VLOOKUP(F43,Lists!$C$16:$E$20,3,FALSE)*E43,"")</f>
        <v/>
      </c>
      <c r="AB43" s="122" t="str">
        <f t="shared" si="1"/>
        <v/>
      </c>
      <c r="AC43" s="124" t="str">
        <f t="shared" si="0"/>
        <v/>
      </c>
      <c r="AD43" s="122" t="str">
        <f>IFERROR(((H43*N43)*(1-IF(I43="",0,VLOOKUP(I43,Lists!$C$23:$D$27,2,FALSE)))-(V43*W43)*(1-IF(X43="",0,VLOOKUP(X43,Lists!$C$23:$D$27,2,FALSE))))/1000*VLOOKUP(F43,Lists!$C$16:$E$20,2,FALSE)*D43,"")</f>
        <v/>
      </c>
      <c r="AE43" s="124" t="str">
        <f>IFERROR(((H43*N43)*(1-IF(I43="",0,VLOOKUP(I43,Lists!$C$23:$D$27,2,FALSE)))-(V43*W43)*(1-IF(X43="",0,VLOOKUP(X43,Lists!$C$23:$D$27,2,FALSE))))/1000*VLOOKUP(F43,Lists!$C$16:$E$20,3,FALSE)*E43,"")</f>
        <v/>
      </c>
      <c r="AF43" s="125" t="str" cm="1">
        <f t="array" ref="AF43">IFERROR(V43*_xlfn.XLOOKUP(1,(P43=Lists!$G$20:$G$63)*(Q43=Lists!$H$20:$H$63),Lists!$I$20:$I$63),"")</f>
        <v/>
      </c>
      <c r="AG43" s="125" t="str">
        <f>IFERROR(IF(I43=X43,"",IF(X43="","",VLOOKUP(X43,Lists!$G$66:$H$70,2,FALSE)*V43*W43)),"")</f>
        <v/>
      </c>
      <c r="AH43" s="108" t="str">
        <f>IFERROR(VLOOKUP(J43,Lists!$G$3:$J$17,2,FALSE),"")</f>
        <v/>
      </c>
      <c r="AI43" s="108" t="str">
        <f>IFERROR(VLOOKUP(J43,Lists!$G$3:$J$17,3,FALSE),"")</f>
        <v/>
      </c>
      <c r="AJ43" s="108" t="str">
        <f>IFERROR(VLOOKUP(J43,Lists!$G$3:$J$17,4,FALSE),"")</f>
        <v/>
      </c>
      <c r="AK43" s="108" t="str">
        <f>IFERROR(VLOOKUP(P43,Lists!$C$30:$D$47,2,FALSE),"")</f>
        <v/>
      </c>
    </row>
    <row r="44" spans="2:37" x14ac:dyDescent="0.25">
      <c r="B44" s="5"/>
      <c r="C44" s="5"/>
      <c r="D44" s="122" t="str">
        <f>IFERROR(VLOOKUP(C44,Lists!$B$3:$E$13,3,FALSE),"")</f>
        <v/>
      </c>
      <c r="E44" s="123" t="str">
        <f>IFERROR(VLOOKUP(C44,Lists!$B$3:$E$13,4,FALSE),"")</f>
        <v/>
      </c>
      <c r="F44" s="5"/>
      <c r="H44" s="5"/>
      <c r="I44" s="5"/>
      <c r="J44" s="5"/>
      <c r="K44" s="5"/>
      <c r="L44" s="5"/>
      <c r="M44" s="5"/>
      <c r="N44" s="122" t="str" cm="1">
        <f t="array" ref="N44">IFERROR(_xlfn.XLOOKUP(1,(J44=Lists!$AC$3:$AC$886)*(K44=Lists!$AD$3:$AD$886)*(L44=Lists!$AE$3:$AE$886)*(M44=Lists!$AF$3:$AF$886),Lists!$AG$3:$AG$886),"")</f>
        <v/>
      </c>
      <c r="P44" s="5"/>
      <c r="Q44" s="5"/>
      <c r="R44" s="5"/>
      <c r="S44" s="5"/>
      <c r="T44" s="5"/>
      <c r="U44" s="5"/>
      <c r="V44" s="5"/>
      <c r="W44" s="5"/>
      <c r="X44" s="5"/>
      <c r="Z44" s="122" t="str">
        <f>IFERROR(((H44*N44)-(V44*W44))/1000*VLOOKUP(F44,Lists!$C$16:$E$20,2,FALSE)*D44,"")</f>
        <v/>
      </c>
      <c r="AA44" s="124" t="str">
        <f>IFERROR(((H44*N44)-(V44*W44))/1000*VLOOKUP(F44,Lists!$C$16:$E$20,3,FALSE)*E44,"")</f>
        <v/>
      </c>
      <c r="AB44" s="122" t="str">
        <f t="shared" si="1"/>
        <v/>
      </c>
      <c r="AC44" s="124" t="str">
        <f t="shared" si="0"/>
        <v/>
      </c>
      <c r="AD44" s="122" t="str">
        <f>IFERROR(((H44*N44)*(1-IF(I44="",0,VLOOKUP(I44,Lists!$C$23:$D$27,2,FALSE)))-(V44*W44)*(1-IF(X44="",0,VLOOKUP(X44,Lists!$C$23:$D$27,2,FALSE))))/1000*VLOOKUP(F44,Lists!$C$16:$E$20,2,FALSE)*D44,"")</f>
        <v/>
      </c>
      <c r="AE44" s="124" t="str">
        <f>IFERROR(((H44*N44)*(1-IF(I44="",0,VLOOKUP(I44,Lists!$C$23:$D$27,2,FALSE)))-(V44*W44)*(1-IF(X44="",0,VLOOKUP(X44,Lists!$C$23:$D$27,2,FALSE))))/1000*VLOOKUP(F44,Lists!$C$16:$E$20,3,FALSE)*E44,"")</f>
        <v/>
      </c>
      <c r="AF44" s="125" t="str" cm="1">
        <f t="array" ref="AF44">IFERROR(V44*_xlfn.XLOOKUP(1,(P44=Lists!$G$20:$G$63)*(Q44=Lists!$H$20:$H$63),Lists!$I$20:$I$63),"")</f>
        <v/>
      </c>
      <c r="AG44" s="125" t="str">
        <f>IFERROR(IF(I44=X44,"",IF(X44="","",VLOOKUP(X44,Lists!$G$66:$H$70,2,FALSE)*V44*W44)),"")</f>
        <v/>
      </c>
      <c r="AH44" s="108" t="str">
        <f>IFERROR(VLOOKUP(J44,Lists!$G$3:$J$17,2,FALSE),"")</f>
        <v/>
      </c>
      <c r="AI44" s="108" t="str">
        <f>IFERROR(VLOOKUP(J44,Lists!$G$3:$J$17,3,FALSE),"")</f>
        <v/>
      </c>
      <c r="AJ44" s="108" t="str">
        <f>IFERROR(VLOOKUP(J44,Lists!$G$3:$J$17,4,FALSE),"")</f>
        <v/>
      </c>
      <c r="AK44" s="108" t="str">
        <f>IFERROR(VLOOKUP(P44,Lists!$C$30:$D$47,2,FALSE),"")</f>
        <v/>
      </c>
    </row>
    <row r="45" spans="2:37" x14ac:dyDescent="0.25">
      <c r="B45" s="5"/>
      <c r="C45" s="5"/>
      <c r="D45" s="122" t="str">
        <f>IFERROR(VLOOKUP(C45,Lists!$B$3:$E$13,3,FALSE),"")</f>
        <v/>
      </c>
      <c r="E45" s="123" t="str">
        <f>IFERROR(VLOOKUP(C45,Lists!$B$3:$E$13,4,FALSE),"")</f>
        <v/>
      </c>
      <c r="F45" s="5"/>
      <c r="H45" s="5"/>
      <c r="I45" s="5"/>
      <c r="J45" s="5"/>
      <c r="K45" s="5"/>
      <c r="L45" s="5"/>
      <c r="M45" s="5"/>
      <c r="N45" s="122" t="str" cm="1">
        <f t="array" ref="N45">IFERROR(_xlfn.XLOOKUP(1,(J45=Lists!$AC$3:$AC$886)*(K45=Lists!$AD$3:$AD$886)*(L45=Lists!$AE$3:$AE$886)*(M45=Lists!$AF$3:$AF$886),Lists!$AG$3:$AG$886),"")</f>
        <v/>
      </c>
      <c r="P45" s="5"/>
      <c r="Q45" s="5"/>
      <c r="R45" s="5"/>
      <c r="S45" s="5"/>
      <c r="T45" s="5"/>
      <c r="U45" s="5"/>
      <c r="V45" s="5"/>
      <c r="W45" s="5"/>
      <c r="X45" s="5"/>
      <c r="Z45" s="122" t="str">
        <f>IFERROR(((H45*N45)-(V45*W45))/1000*VLOOKUP(F45,Lists!$C$16:$E$20,2,FALSE)*D45,"")</f>
        <v/>
      </c>
      <c r="AA45" s="124" t="str">
        <f>IFERROR(((H45*N45)-(V45*W45))/1000*VLOOKUP(F45,Lists!$C$16:$E$20,3,FALSE)*E45,"")</f>
        <v/>
      </c>
      <c r="AB45" s="122" t="str">
        <f t="shared" si="1"/>
        <v/>
      </c>
      <c r="AC45" s="124" t="str">
        <f t="shared" si="0"/>
        <v/>
      </c>
      <c r="AD45" s="122" t="str">
        <f>IFERROR(((H45*N45)*(1-IF(I45="",0,VLOOKUP(I45,Lists!$C$23:$D$27,2,FALSE)))-(V45*W45)*(1-IF(X45="",0,VLOOKUP(X45,Lists!$C$23:$D$27,2,FALSE))))/1000*VLOOKUP(F45,Lists!$C$16:$E$20,2,FALSE)*D45,"")</f>
        <v/>
      </c>
      <c r="AE45" s="124" t="str">
        <f>IFERROR(((H45*N45)*(1-IF(I45="",0,VLOOKUP(I45,Lists!$C$23:$D$27,2,FALSE)))-(V45*W45)*(1-IF(X45="",0,VLOOKUP(X45,Lists!$C$23:$D$27,2,FALSE))))/1000*VLOOKUP(F45,Lists!$C$16:$E$20,3,FALSE)*E45,"")</f>
        <v/>
      </c>
      <c r="AF45" s="125" t="str" cm="1">
        <f t="array" ref="AF45">IFERROR(V45*_xlfn.XLOOKUP(1,(P45=Lists!$G$20:$G$63)*(Q45=Lists!$H$20:$H$63),Lists!$I$20:$I$63),"")</f>
        <v/>
      </c>
      <c r="AG45" s="125" t="str">
        <f>IFERROR(IF(I45=X45,"",IF(X45="","",VLOOKUP(X45,Lists!$G$66:$H$70,2,FALSE)*V45*W45)),"")</f>
        <v/>
      </c>
      <c r="AH45" s="108" t="str">
        <f>IFERROR(VLOOKUP(J45,Lists!$G$3:$J$17,2,FALSE),"")</f>
        <v/>
      </c>
      <c r="AI45" s="108" t="str">
        <f>IFERROR(VLOOKUP(J45,Lists!$G$3:$J$17,3,FALSE),"")</f>
        <v/>
      </c>
      <c r="AJ45" s="108" t="str">
        <f>IFERROR(VLOOKUP(J45,Lists!$G$3:$J$17,4,FALSE),"")</f>
        <v/>
      </c>
      <c r="AK45" s="108" t="str">
        <f>IFERROR(VLOOKUP(P45,Lists!$C$30:$D$47,2,FALSE),"")</f>
        <v/>
      </c>
    </row>
    <row r="46" spans="2:37" x14ac:dyDescent="0.25">
      <c r="B46" s="5"/>
      <c r="C46" s="5"/>
      <c r="D46" s="122" t="str">
        <f>IFERROR(VLOOKUP(C46,Lists!$B$3:$E$13,3,FALSE),"")</f>
        <v/>
      </c>
      <c r="E46" s="123" t="str">
        <f>IFERROR(VLOOKUP(C46,Lists!$B$3:$E$13,4,FALSE),"")</f>
        <v/>
      </c>
      <c r="F46" s="5"/>
      <c r="H46" s="5"/>
      <c r="I46" s="5"/>
      <c r="J46" s="5"/>
      <c r="K46" s="5"/>
      <c r="L46" s="5"/>
      <c r="M46" s="5"/>
      <c r="N46" s="122" t="str" cm="1">
        <f t="array" ref="N46">IFERROR(_xlfn.XLOOKUP(1,(J46=Lists!$AC$3:$AC$886)*(K46=Lists!$AD$3:$AD$886)*(L46=Lists!$AE$3:$AE$886)*(M46=Lists!$AF$3:$AF$886),Lists!$AG$3:$AG$886),"")</f>
        <v/>
      </c>
      <c r="P46" s="5"/>
      <c r="Q46" s="5"/>
      <c r="R46" s="5"/>
      <c r="S46" s="5"/>
      <c r="T46" s="5"/>
      <c r="U46" s="5"/>
      <c r="V46" s="5"/>
      <c r="W46" s="5"/>
      <c r="X46" s="5"/>
      <c r="Z46" s="122" t="str">
        <f>IFERROR(((H46*N46)-(V46*W46))/1000*VLOOKUP(F46,Lists!$C$16:$E$20,2,FALSE)*D46,"")</f>
        <v/>
      </c>
      <c r="AA46" s="124" t="str">
        <f>IFERROR(((H46*N46)-(V46*W46))/1000*VLOOKUP(F46,Lists!$C$16:$E$20,3,FALSE)*E46,"")</f>
        <v/>
      </c>
      <c r="AB46" s="122" t="str">
        <f t="shared" si="1"/>
        <v/>
      </c>
      <c r="AC46" s="124" t="str">
        <f t="shared" si="0"/>
        <v/>
      </c>
      <c r="AD46" s="122" t="str">
        <f>IFERROR(((H46*N46)*(1-IF(I46="",0,VLOOKUP(I46,Lists!$C$23:$D$27,2,FALSE)))-(V46*W46)*(1-IF(X46="",0,VLOOKUP(X46,Lists!$C$23:$D$27,2,FALSE))))/1000*VLOOKUP(F46,Lists!$C$16:$E$20,2,FALSE)*D46,"")</f>
        <v/>
      </c>
      <c r="AE46" s="124" t="str">
        <f>IFERROR(((H46*N46)*(1-IF(I46="",0,VLOOKUP(I46,Lists!$C$23:$D$27,2,FALSE)))-(V46*W46)*(1-IF(X46="",0,VLOOKUP(X46,Lists!$C$23:$D$27,2,FALSE))))/1000*VLOOKUP(F46,Lists!$C$16:$E$20,3,FALSE)*E46,"")</f>
        <v/>
      </c>
      <c r="AF46" s="125" t="str" cm="1">
        <f t="array" ref="AF46">IFERROR(V46*_xlfn.XLOOKUP(1,(P46=Lists!$G$20:$G$63)*(Q46=Lists!$H$20:$H$63),Lists!$I$20:$I$63),"")</f>
        <v/>
      </c>
      <c r="AG46" s="125" t="str">
        <f>IFERROR(IF(I46=X46,"",IF(X46="","",VLOOKUP(X46,Lists!$G$66:$H$70,2,FALSE)*V46*W46)),"")</f>
        <v/>
      </c>
      <c r="AH46" s="108" t="str">
        <f>IFERROR(VLOOKUP(J46,Lists!$G$3:$J$17,2,FALSE),"")</f>
        <v/>
      </c>
      <c r="AI46" s="108" t="str">
        <f>IFERROR(VLOOKUP(J46,Lists!$G$3:$J$17,3,FALSE),"")</f>
        <v/>
      </c>
      <c r="AJ46" s="108" t="str">
        <f>IFERROR(VLOOKUP(J46,Lists!$G$3:$J$17,4,FALSE),"")</f>
        <v/>
      </c>
      <c r="AK46" s="108" t="str">
        <f>IFERROR(VLOOKUP(P46,Lists!$C$30:$D$47,2,FALSE),"")</f>
        <v/>
      </c>
    </row>
    <row r="47" spans="2:37" x14ac:dyDescent="0.25">
      <c r="B47" s="5"/>
      <c r="C47" s="5"/>
      <c r="D47" s="122" t="str">
        <f>IFERROR(VLOOKUP(C47,Lists!$B$3:$E$13,3,FALSE),"")</f>
        <v/>
      </c>
      <c r="E47" s="123" t="str">
        <f>IFERROR(VLOOKUP(C47,Lists!$B$3:$E$13,4,FALSE),"")</f>
        <v/>
      </c>
      <c r="F47" s="5"/>
      <c r="H47" s="5"/>
      <c r="I47" s="5"/>
      <c r="J47" s="5"/>
      <c r="K47" s="5"/>
      <c r="L47" s="5"/>
      <c r="M47" s="5"/>
      <c r="N47" s="122" t="str" cm="1">
        <f t="array" ref="N47">IFERROR(_xlfn.XLOOKUP(1,(J47=Lists!$AC$3:$AC$886)*(K47=Lists!$AD$3:$AD$886)*(L47=Lists!$AE$3:$AE$886)*(M47=Lists!$AF$3:$AF$886),Lists!$AG$3:$AG$886),"")</f>
        <v/>
      </c>
      <c r="P47" s="5"/>
      <c r="Q47" s="5"/>
      <c r="R47" s="5"/>
      <c r="S47" s="5"/>
      <c r="T47" s="5"/>
      <c r="U47" s="5"/>
      <c r="V47" s="5"/>
      <c r="W47" s="5"/>
      <c r="X47" s="5"/>
      <c r="Z47" s="122" t="str">
        <f>IFERROR(((H47*N47)-(V47*W47))/1000*VLOOKUP(F47,Lists!$C$16:$E$20,2,FALSE)*D47,"")</f>
        <v/>
      </c>
      <c r="AA47" s="124" t="str">
        <f>IFERROR(((H47*N47)-(V47*W47))/1000*VLOOKUP(F47,Lists!$C$16:$E$20,3,FALSE)*E47,"")</f>
        <v/>
      </c>
      <c r="AB47" s="122" t="str">
        <f t="shared" si="1"/>
        <v/>
      </c>
      <c r="AC47" s="124" t="str">
        <f t="shared" si="0"/>
        <v/>
      </c>
      <c r="AD47" s="122" t="str">
        <f>IFERROR(((H47*N47)*(1-IF(I47="",0,VLOOKUP(I47,Lists!$C$23:$D$27,2,FALSE)))-(V47*W47)*(1-IF(X47="",0,VLOOKUP(X47,Lists!$C$23:$D$27,2,FALSE))))/1000*VLOOKUP(F47,Lists!$C$16:$E$20,2,FALSE)*D47,"")</f>
        <v/>
      </c>
      <c r="AE47" s="124" t="str">
        <f>IFERROR(((H47*N47)*(1-IF(I47="",0,VLOOKUP(I47,Lists!$C$23:$D$27,2,FALSE)))-(V47*W47)*(1-IF(X47="",0,VLOOKUP(X47,Lists!$C$23:$D$27,2,FALSE))))/1000*VLOOKUP(F47,Lists!$C$16:$E$20,3,FALSE)*E47,"")</f>
        <v/>
      </c>
      <c r="AF47" s="125" t="str" cm="1">
        <f t="array" ref="AF47">IFERROR(V47*_xlfn.XLOOKUP(1,(P47=Lists!$G$20:$G$63)*(Q47=Lists!$H$20:$H$63),Lists!$I$20:$I$63),"")</f>
        <v/>
      </c>
      <c r="AG47" s="125" t="str">
        <f>IFERROR(IF(I47=X47,"",IF(X47="","",VLOOKUP(X47,Lists!$G$66:$H$70,2,FALSE)*V47*W47)),"")</f>
        <v/>
      </c>
      <c r="AH47" s="108" t="str">
        <f>IFERROR(VLOOKUP(J47,Lists!$G$3:$J$17,2,FALSE),"")</f>
        <v/>
      </c>
      <c r="AI47" s="108" t="str">
        <f>IFERROR(VLOOKUP(J47,Lists!$G$3:$J$17,3,FALSE),"")</f>
        <v/>
      </c>
      <c r="AJ47" s="108" t="str">
        <f>IFERROR(VLOOKUP(J47,Lists!$G$3:$J$17,4,FALSE),"")</f>
        <v/>
      </c>
      <c r="AK47" s="108" t="str">
        <f>IFERROR(VLOOKUP(P47,Lists!$C$30:$D$47,2,FALSE),"")</f>
        <v/>
      </c>
    </row>
    <row r="48" spans="2:37" x14ac:dyDescent="0.25">
      <c r="B48" s="5"/>
      <c r="C48" s="5"/>
      <c r="D48" s="122" t="str">
        <f>IFERROR(VLOOKUP(C48,Lists!$B$3:$E$13,3,FALSE),"")</f>
        <v/>
      </c>
      <c r="E48" s="123" t="str">
        <f>IFERROR(VLOOKUP(C48,Lists!$B$3:$E$13,4,FALSE),"")</f>
        <v/>
      </c>
      <c r="F48" s="5"/>
      <c r="H48" s="5"/>
      <c r="I48" s="5"/>
      <c r="J48" s="5"/>
      <c r="K48" s="5"/>
      <c r="L48" s="5"/>
      <c r="M48" s="5"/>
      <c r="N48" s="122" t="str" cm="1">
        <f t="array" ref="N48">IFERROR(_xlfn.XLOOKUP(1,(J48=Lists!$AC$3:$AC$886)*(K48=Lists!$AD$3:$AD$886)*(L48=Lists!$AE$3:$AE$886)*(M48=Lists!$AF$3:$AF$886),Lists!$AG$3:$AG$886),"")</f>
        <v/>
      </c>
      <c r="P48" s="5"/>
      <c r="Q48" s="5"/>
      <c r="R48" s="5"/>
      <c r="S48" s="5"/>
      <c r="T48" s="5"/>
      <c r="U48" s="5"/>
      <c r="V48" s="5"/>
      <c r="W48" s="5"/>
      <c r="X48" s="5"/>
      <c r="Z48" s="122" t="str">
        <f>IFERROR(((H48*N48)-(V48*W48))/1000*VLOOKUP(F48,Lists!$C$16:$E$20,2,FALSE)*D48,"")</f>
        <v/>
      </c>
      <c r="AA48" s="124" t="str">
        <f>IFERROR(((H48*N48)-(V48*W48))/1000*VLOOKUP(F48,Lists!$C$16:$E$20,3,FALSE)*E48,"")</f>
        <v/>
      </c>
      <c r="AB48" s="122" t="str">
        <f t="shared" si="1"/>
        <v/>
      </c>
      <c r="AC48" s="124" t="str">
        <f t="shared" si="0"/>
        <v/>
      </c>
      <c r="AD48" s="122" t="str">
        <f>IFERROR(((H48*N48)*(1-IF(I48="",0,VLOOKUP(I48,Lists!$C$23:$D$27,2,FALSE)))-(V48*W48)*(1-IF(X48="",0,VLOOKUP(X48,Lists!$C$23:$D$27,2,FALSE))))/1000*VLOOKUP(F48,Lists!$C$16:$E$20,2,FALSE)*D48,"")</f>
        <v/>
      </c>
      <c r="AE48" s="124" t="str">
        <f>IFERROR(((H48*N48)*(1-IF(I48="",0,VLOOKUP(I48,Lists!$C$23:$D$27,2,FALSE)))-(V48*W48)*(1-IF(X48="",0,VLOOKUP(X48,Lists!$C$23:$D$27,2,FALSE))))/1000*VLOOKUP(F48,Lists!$C$16:$E$20,3,FALSE)*E48,"")</f>
        <v/>
      </c>
      <c r="AF48" s="125" t="str" cm="1">
        <f t="array" ref="AF48">IFERROR(V48*_xlfn.XLOOKUP(1,(P48=Lists!$G$20:$G$63)*(Q48=Lists!$H$20:$H$63),Lists!$I$20:$I$63),"")</f>
        <v/>
      </c>
      <c r="AG48" s="125" t="str">
        <f>IFERROR(IF(I48=X48,"",IF(X48="","",VLOOKUP(X48,Lists!$G$66:$H$70,2,FALSE)*V48*W48)),"")</f>
        <v/>
      </c>
      <c r="AH48" s="108" t="str">
        <f>IFERROR(VLOOKUP(J48,Lists!$G$3:$J$17,2,FALSE),"")</f>
        <v/>
      </c>
      <c r="AI48" s="108" t="str">
        <f>IFERROR(VLOOKUP(J48,Lists!$G$3:$J$17,3,FALSE),"")</f>
        <v/>
      </c>
      <c r="AJ48" s="108" t="str">
        <f>IFERROR(VLOOKUP(J48,Lists!$G$3:$J$17,4,FALSE),"")</f>
        <v/>
      </c>
      <c r="AK48" s="108" t="str">
        <f>IFERROR(VLOOKUP(P48,Lists!$C$30:$D$47,2,FALSE),"")</f>
        <v/>
      </c>
    </row>
    <row r="49" spans="2:37" x14ac:dyDescent="0.25">
      <c r="B49" s="5"/>
      <c r="C49" s="5"/>
      <c r="D49" s="122" t="str">
        <f>IFERROR(VLOOKUP(C49,Lists!$B$3:$E$13,3,FALSE),"")</f>
        <v/>
      </c>
      <c r="E49" s="123" t="str">
        <f>IFERROR(VLOOKUP(C49,Lists!$B$3:$E$13,4,FALSE),"")</f>
        <v/>
      </c>
      <c r="F49" s="5"/>
      <c r="H49" s="5"/>
      <c r="I49" s="5"/>
      <c r="J49" s="5"/>
      <c r="K49" s="5"/>
      <c r="L49" s="5"/>
      <c r="M49" s="5"/>
      <c r="N49" s="122" t="str" cm="1">
        <f t="array" ref="N49">IFERROR(_xlfn.XLOOKUP(1,(J49=Lists!$AC$3:$AC$886)*(K49=Lists!$AD$3:$AD$886)*(L49=Lists!$AE$3:$AE$886)*(M49=Lists!$AF$3:$AF$886),Lists!$AG$3:$AG$886),"")</f>
        <v/>
      </c>
      <c r="P49" s="5"/>
      <c r="Q49" s="5"/>
      <c r="R49" s="5"/>
      <c r="S49" s="5"/>
      <c r="T49" s="5"/>
      <c r="U49" s="5"/>
      <c r="V49" s="5"/>
      <c r="W49" s="5"/>
      <c r="X49" s="5"/>
      <c r="Z49" s="122" t="str">
        <f>IFERROR(((H49*N49)-(V49*W49))/1000*VLOOKUP(F49,Lists!$C$16:$E$20,2,FALSE)*D49,"")</f>
        <v/>
      </c>
      <c r="AA49" s="124" t="str">
        <f>IFERROR(((H49*N49)-(V49*W49))/1000*VLOOKUP(F49,Lists!$C$16:$E$20,3,FALSE)*E49,"")</f>
        <v/>
      </c>
      <c r="AB49" s="122" t="str">
        <f t="shared" si="1"/>
        <v/>
      </c>
      <c r="AC49" s="124" t="str">
        <f t="shared" si="0"/>
        <v/>
      </c>
      <c r="AD49" s="122" t="str">
        <f>IFERROR(((H49*N49)*(1-IF(I49="",0,VLOOKUP(I49,Lists!$C$23:$D$27,2,FALSE)))-(V49*W49)*(1-IF(X49="",0,VLOOKUP(X49,Lists!$C$23:$D$27,2,FALSE))))/1000*VLOOKUP(F49,Lists!$C$16:$E$20,2,FALSE)*D49,"")</f>
        <v/>
      </c>
      <c r="AE49" s="124" t="str">
        <f>IFERROR(((H49*N49)*(1-IF(I49="",0,VLOOKUP(I49,Lists!$C$23:$D$27,2,FALSE)))-(V49*W49)*(1-IF(X49="",0,VLOOKUP(X49,Lists!$C$23:$D$27,2,FALSE))))/1000*VLOOKUP(F49,Lists!$C$16:$E$20,3,FALSE)*E49,"")</f>
        <v/>
      </c>
      <c r="AF49" s="125" t="str" cm="1">
        <f t="array" ref="AF49">IFERROR(V49*_xlfn.XLOOKUP(1,(P49=Lists!$G$20:$G$63)*(Q49=Lists!$H$20:$H$63),Lists!$I$20:$I$63),"")</f>
        <v/>
      </c>
      <c r="AG49" s="125" t="str">
        <f>IFERROR(IF(I49=X49,"",IF(X49="","",VLOOKUP(X49,Lists!$G$66:$H$70,2,FALSE)*V49*W49)),"")</f>
        <v/>
      </c>
      <c r="AH49" s="108" t="str">
        <f>IFERROR(VLOOKUP(J49,Lists!$G$3:$J$17,2,FALSE),"")</f>
        <v/>
      </c>
      <c r="AI49" s="108" t="str">
        <f>IFERROR(VLOOKUP(J49,Lists!$G$3:$J$17,3,FALSE),"")</f>
        <v/>
      </c>
      <c r="AJ49" s="108" t="str">
        <f>IFERROR(VLOOKUP(J49,Lists!$G$3:$J$17,4,FALSE),"")</f>
        <v/>
      </c>
      <c r="AK49" s="108" t="str">
        <f>IFERROR(VLOOKUP(P49,Lists!$C$30:$D$47,2,FALSE),"")</f>
        <v/>
      </c>
    </row>
    <row r="50" spans="2:37" x14ac:dyDescent="0.25">
      <c r="B50" s="5"/>
      <c r="C50" s="5"/>
      <c r="D50" s="122" t="str">
        <f>IFERROR(VLOOKUP(C50,Lists!$B$3:$E$13,3,FALSE),"")</f>
        <v/>
      </c>
      <c r="E50" s="123" t="str">
        <f>IFERROR(VLOOKUP(C50,Lists!$B$3:$E$13,4,FALSE),"")</f>
        <v/>
      </c>
      <c r="F50" s="5"/>
      <c r="H50" s="5"/>
      <c r="I50" s="5"/>
      <c r="J50" s="5"/>
      <c r="K50" s="5"/>
      <c r="L50" s="5"/>
      <c r="M50" s="5"/>
      <c r="N50" s="122" t="str" cm="1">
        <f t="array" ref="N50">IFERROR(_xlfn.XLOOKUP(1,(J50=Lists!$AC$3:$AC$886)*(K50=Lists!$AD$3:$AD$886)*(L50=Lists!$AE$3:$AE$886)*(M50=Lists!$AF$3:$AF$886),Lists!$AG$3:$AG$886),"")</f>
        <v/>
      </c>
      <c r="P50" s="5"/>
      <c r="Q50" s="5"/>
      <c r="R50" s="5"/>
      <c r="S50" s="5"/>
      <c r="T50" s="5"/>
      <c r="U50" s="5"/>
      <c r="V50" s="5"/>
      <c r="W50" s="5"/>
      <c r="X50" s="5"/>
      <c r="Z50" s="122" t="str">
        <f>IFERROR(((H50*N50)-(V50*W50))/1000*VLOOKUP(F50,Lists!$C$16:$E$20,2,FALSE)*D50,"")</f>
        <v/>
      </c>
      <c r="AA50" s="124" t="str">
        <f>IFERROR(((H50*N50)-(V50*W50))/1000*VLOOKUP(F50,Lists!$C$16:$E$20,3,FALSE)*E50,"")</f>
        <v/>
      </c>
      <c r="AB50" s="122" t="str">
        <f t="shared" si="1"/>
        <v/>
      </c>
      <c r="AC50" s="124" t="str">
        <f t="shared" si="0"/>
        <v/>
      </c>
      <c r="AD50" s="122" t="str">
        <f>IFERROR(((H50*N50)*(1-IF(I50="",0,VLOOKUP(I50,Lists!$C$23:$D$27,2,FALSE)))-(V50*W50)*(1-IF(X50="",0,VLOOKUP(X50,Lists!$C$23:$D$27,2,FALSE))))/1000*VLOOKUP(F50,Lists!$C$16:$E$20,2,FALSE)*D50,"")</f>
        <v/>
      </c>
      <c r="AE50" s="124" t="str">
        <f>IFERROR(((H50*N50)*(1-IF(I50="",0,VLOOKUP(I50,Lists!$C$23:$D$27,2,FALSE)))-(V50*W50)*(1-IF(X50="",0,VLOOKUP(X50,Lists!$C$23:$D$27,2,FALSE))))/1000*VLOOKUP(F50,Lists!$C$16:$E$20,3,FALSE)*E50,"")</f>
        <v/>
      </c>
      <c r="AF50" s="125" t="str" cm="1">
        <f t="array" ref="AF50">IFERROR(V50*_xlfn.XLOOKUP(1,(P50=Lists!$G$20:$G$63)*(Q50=Lists!$H$20:$H$63),Lists!$I$20:$I$63),"")</f>
        <v/>
      </c>
      <c r="AG50" s="125" t="str">
        <f>IFERROR(IF(I50=X50,"",IF(X50="","",VLOOKUP(X50,Lists!$G$66:$H$70,2,FALSE)*V50*W50)),"")</f>
        <v/>
      </c>
      <c r="AH50" s="108" t="str">
        <f>IFERROR(VLOOKUP(J50,Lists!$G$3:$J$17,2,FALSE),"")</f>
        <v/>
      </c>
      <c r="AI50" s="108" t="str">
        <f>IFERROR(VLOOKUP(J50,Lists!$G$3:$J$17,3,FALSE),"")</f>
        <v/>
      </c>
      <c r="AJ50" s="108" t="str">
        <f>IFERROR(VLOOKUP(J50,Lists!$G$3:$J$17,4,FALSE),"")</f>
        <v/>
      </c>
      <c r="AK50" s="108" t="str">
        <f>IFERROR(VLOOKUP(P50,Lists!$C$30:$D$47,2,FALSE),"")</f>
        <v/>
      </c>
    </row>
    <row r="51" spans="2:37" x14ac:dyDescent="0.25">
      <c r="B51" s="5"/>
      <c r="C51" s="5"/>
      <c r="D51" s="122" t="str">
        <f>IFERROR(VLOOKUP(C51,Lists!$B$3:$E$13,3,FALSE),"")</f>
        <v/>
      </c>
      <c r="E51" s="123" t="str">
        <f>IFERROR(VLOOKUP(C51,Lists!$B$3:$E$13,4,FALSE),"")</f>
        <v/>
      </c>
      <c r="F51" s="5"/>
      <c r="H51" s="5"/>
      <c r="I51" s="5"/>
      <c r="J51" s="5"/>
      <c r="K51" s="5"/>
      <c r="L51" s="5"/>
      <c r="M51" s="5"/>
      <c r="N51" s="122" t="str" cm="1">
        <f t="array" ref="N51">IFERROR(_xlfn.XLOOKUP(1,(J51=Lists!$AC$3:$AC$886)*(K51=Lists!$AD$3:$AD$886)*(L51=Lists!$AE$3:$AE$886)*(M51=Lists!$AF$3:$AF$886),Lists!$AG$3:$AG$886),"")</f>
        <v/>
      </c>
      <c r="P51" s="5"/>
      <c r="Q51" s="5"/>
      <c r="R51" s="5"/>
      <c r="S51" s="5"/>
      <c r="T51" s="5"/>
      <c r="U51" s="5"/>
      <c r="V51" s="5"/>
      <c r="W51" s="5"/>
      <c r="X51" s="5"/>
      <c r="Z51" s="122" t="str">
        <f>IFERROR(((H51*N51)-(V51*W51))/1000*VLOOKUP(F51,Lists!$C$16:$E$20,2,FALSE)*D51,"")</f>
        <v/>
      </c>
      <c r="AA51" s="124" t="str">
        <f>IFERROR(((H51*N51)-(V51*W51))/1000*VLOOKUP(F51,Lists!$C$16:$E$20,3,FALSE)*E51,"")</f>
        <v/>
      </c>
      <c r="AB51" s="122" t="str">
        <f t="shared" si="1"/>
        <v/>
      </c>
      <c r="AC51" s="124" t="str">
        <f t="shared" si="0"/>
        <v/>
      </c>
      <c r="AD51" s="122" t="str">
        <f>IFERROR(((H51*N51)*(1-IF(I51="",0,VLOOKUP(I51,Lists!$C$23:$D$27,2,FALSE)))-(V51*W51)*(1-IF(X51="",0,VLOOKUP(X51,Lists!$C$23:$D$27,2,FALSE))))/1000*VLOOKUP(F51,Lists!$C$16:$E$20,2,FALSE)*D51,"")</f>
        <v/>
      </c>
      <c r="AE51" s="124" t="str">
        <f>IFERROR(((H51*N51)*(1-IF(I51="",0,VLOOKUP(I51,Lists!$C$23:$D$27,2,FALSE)))-(V51*W51)*(1-IF(X51="",0,VLOOKUP(X51,Lists!$C$23:$D$27,2,FALSE))))/1000*VLOOKUP(F51,Lists!$C$16:$E$20,3,FALSE)*E51,"")</f>
        <v/>
      </c>
      <c r="AF51" s="125" t="str" cm="1">
        <f t="array" ref="AF51">IFERROR(V51*_xlfn.XLOOKUP(1,(P51=Lists!$G$20:$G$63)*(Q51=Lists!$H$20:$H$63),Lists!$I$20:$I$63),"")</f>
        <v/>
      </c>
      <c r="AG51" s="125" t="str">
        <f>IFERROR(IF(I51=X51,"",IF(X51="","",VLOOKUP(X51,Lists!$G$66:$H$70,2,FALSE)*V51*W51)),"")</f>
        <v/>
      </c>
      <c r="AH51" s="108" t="str">
        <f>IFERROR(VLOOKUP(J51,Lists!$G$3:$J$17,2,FALSE),"")</f>
        <v/>
      </c>
      <c r="AI51" s="108" t="str">
        <f>IFERROR(VLOOKUP(J51,Lists!$G$3:$J$17,3,FALSE),"")</f>
        <v/>
      </c>
      <c r="AJ51" s="108" t="str">
        <f>IFERROR(VLOOKUP(J51,Lists!$G$3:$J$17,4,FALSE),"")</f>
        <v/>
      </c>
      <c r="AK51" s="108" t="str">
        <f>IFERROR(VLOOKUP(P51,Lists!$C$30:$D$47,2,FALSE),"")</f>
        <v/>
      </c>
    </row>
    <row r="52" spans="2:37" x14ac:dyDescent="0.25">
      <c r="B52" s="5"/>
      <c r="C52" s="5"/>
      <c r="D52" s="122" t="str">
        <f>IFERROR(VLOOKUP(C52,Lists!$B$3:$E$13,3,FALSE),"")</f>
        <v/>
      </c>
      <c r="E52" s="123" t="str">
        <f>IFERROR(VLOOKUP(C52,Lists!$B$3:$E$13,4,FALSE),"")</f>
        <v/>
      </c>
      <c r="F52" s="5"/>
      <c r="H52" s="5"/>
      <c r="I52" s="5"/>
      <c r="J52" s="5"/>
      <c r="K52" s="5"/>
      <c r="L52" s="5"/>
      <c r="M52" s="5"/>
      <c r="N52" s="122" t="str" cm="1">
        <f t="array" ref="N52">IFERROR(_xlfn.XLOOKUP(1,(J52=Lists!$AC$3:$AC$886)*(K52=Lists!$AD$3:$AD$886)*(L52=Lists!$AE$3:$AE$886)*(M52=Lists!$AF$3:$AF$886),Lists!$AG$3:$AG$886),"")</f>
        <v/>
      </c>
      <c r="P52" s="5"/>
      <c r="Q52" s="5"/>
      <c r="R52" s="5"/>
      <c r="S52" s="5"/>
      <c r="T52" s="5"/>
      <c r="U52" s="5"/>
      <c r="V52" s="5"/>
      <c r="W52" s="5"/>
      <c r="X52" s="5"/>
      <c r="Z52" s="122" t="str">
        <f>IFERROR(((H52*N52)-(V52*W52))/1000*VLOOKUP(F52,Lists!$C$16:$E$20,2,FALSE)*D52,"")</f>
        <v/>
      </c>
      <c r="AA52" s="124" t="str">
        <f>IFERROR(((H52*N52)-(V52*W52))/1000*VLOOKUP(F52,Lists!$C$16:$E$20,3,FALSE)*E52,"")</f>
        <v/>
      </c>
      <c r="AB52" s="122" t="str">
        <f t="shared" si="1"/>
        <v/>
      </c>
      <c r="AC52" s="124" t="str">
        <f t="shared" si="0"/>
        <v/>
      </c>
      <c r="AD52" s="122" t="str">
        <f>IFERROR(((H52*N52)*(1-IF(I52="",0,VLOOKUP(I52,Lists!$C$23:$D$27,2,FALSE)))-(V52*W52)*(1-IF(X52="",0,VLOOKUP(X52,Lists!$C$23:$D$27,2,FALSE))))/1000*VLOOKUP(F52,Lists!$C$16:$E$20,2,FALSE)*D52,"")</f>
        <v/>
      </c>
      <c r="AE52" s="124" t="str">
        <f>IFERROR(((H52*N52)*(1-IF(I52="",0,VLOOKUP(I52,Lists!$C$23:$D$27,2,FALSE)))-(V52*W52)*(1-IF(X52="",0,VLOOKUP(X52,Lists!$C$23:$D$27,2,FALSE))))/1000*VLOOKUP(F52,Lists!$C$16:$E$20,3,FALSE)*E52,"")</f>
        <v/>
      </c>
      <c r="AF52" s="125" t="str" cm="1">
        <f t="array" ref="AF52">IFERROR(V52*_xlfn.XLOOKUP(1,(P52=Lists!$G$20:$G$63)*(Q52=Lists!$H$20:$H$63),Lists!$I$20:$I$63),"")</f>
        <v/>
      </c>
      <c r="AG52" s="125" t="str">
        <f>IFERROR(IF(I52=X52,"",IF(X52="","",VLOOKUP(X52,Lists!$G$66:$H$70,2,FALSE)*V52*W52)),"")</f>
        <v/>
      </c>
      <c r="AH52" s="108" t="str">
        <f>IFERROR(VLOOKUP(J52,Lists!$G$3:$J$17,2,FALSE),"")</f>
        <v/>
      </c>
      <c r="AI52" s="108" t="str">
        <f>IFERROR(VLOOKUP(J52,Lists!$G$3:$J$17,3,FALSE),"")</f>
        <v/>
      </c>
      <c r="AJ52" s="108" t="str">
        <f>IFERROR(VLOOKUP(J52,Lists!$G$3:$J$17,4,FALSE),"")</f>
        <v/>
      </c>
      <c r="AK52" s="108" t="str">
        <f>IFERROR(VLOOKUP(P52,Lists!$C$30:$D$47,2,FALSE),"")</f>
        <v/>
      </c>
    </row>
    <row r="53" spans="2:37" x14ac:dyDescent="0.25">
      <c r="B53" s="5"/>
      <c r="C53" s="5"/>
      <c r="D53" s="122" t="str">
        <f>IFERROR(VLOOKUP(C53,Lists!$B$3:$E$13,3,FALSE),"")</f>
        <v/>
      </c>
      <c r="E53" s="123" t="str">
        <f>IFERROR(VLOOKUP(C53,Lists!$B$3:$E$13,4,FALSE),"")</f>
        <v/>
      </c>
      <c r="F53" s="5"/>
      <c r="H53" s="5"/>
      <c r="I53" s="5"/>
      <c r="J53" s="5"/>
      <c r="K53" s="5"/>
      <c r="L53" s="5"/>
      <c r="M53" s="5"/>
      <c r="N53" s="122" t="str" cm="1">
        <f t="array" ref="N53">IFERROR(_xlfn.XLOOKUP(1,(J53=Lists!$AC$3:$AC$886)*(K53=Lists!$AD$3:$AD$886)*(L53=Lists!$AE$3:$AE$886)*(M53=Lists!$AF$3:$AF$886),Lists!$AG$3:$AG$886),"")</f>
        <v/>
      </c>
      <c r="P53" s="5"/>
      <c r="Q53" s="5"/>
      <c r="R53" s="5"/>
      <c r="S53" s="5"/>
      <c r="T53" s="5"/>
      <c r="U53" s="5"/>
      <c r="V53" s="5"/>
      <c r="W53" s="5"/>
      <c r="X53" s="5"/>
      <c r="Z53" s="122" t="str">
        <f>IFERROR(((H53*N53)-(V53*W53))/1000*VLOOKUP(F53,Lists!$C$16:$E$20,2,FALSE)*D53,"")</f>
        <v/>
      </c>
      <c r="AA53" s="124" t="str">
        <f>IFERROR(((H53*N53)-(V53*W53))/1000*VLOOKUP(F53,Lists!$C$16:$E$20,3,FALSE)*E53,"")</f>
        <v/>
      </c>
      <c r="AB53" s="122" t="str">
        <f t="shared" si="1"/>
        <v/>
      </c>
      <c r="AC53" s="124" t="str">
        <f t="shared" si="0"/>
        <v/>
      </c>
      <c r="AD53" s="122" t="str">
        <f>IFERROR(((H53*N53)*(1-IF(I53="",0,VLOOKUP(I53,Lists!$C$23:$D$27,2,FALSE)))-(V53*W53)*(1-IF(X53="",0,VLOOKUP(X53,Lists!$C$23:$D$27,2,FALSE))))/1000*VLOOKUP(F53,Lists!$C$16:$E$20,2,FALSE)*D53,"")</f>
        <v/>
      </c>
      <c r="AE53" s="124" t="str">
        <f>IFERROR(((H53*N53)*(1-IF(I53="",0,VLOOKUP(I53,Lists!$C$23:$D$27,2,FALSE)))-(V53*W53)*(1-IF(X53="",0,VLOOKUP(X53,Lists!$C$23:$D$27,2,FALSE))))/1000*VLOOKUP(F53,Lists!$C$16:$E$20,3,FALSE)*E53,"")</f>
        <v/>
      </c>
      <c r="AF53" s="125" t="str" cm="1">
        <f t="array" ref="AF53">IFERROR(V53*_xlfn.XLOOKUP(1,(P53=Lists!$G$20:$G$63)*(Q53=Lists!$H$20:$H$63),Lists!$I$20:$I$63),"")</f>
        <v/>
      </c>
      <c r="AG53" s="125" t="str">
        <f>IFERROR(IF(I53=X53,"",IF(X53="","",VLOOKUP(X53,Lists!$G$66:$H$70,2,FALSE)*V53*W53)),"")</f>
        <v/>
      </c>
      <c r="AH53" s="108" t="str">
        <f>IFERROR(VLOOKUP(J53,Lists!$G$3:$J$17,2,FALSE),"")</f>
        <v/>
      </c>
      <c r="AI53" s="108" t="str">
        <f>IFERROR(VLOOKUP(J53,Lists!$G$3:$J$17,3,FALSE),"")</f>
        <v/>
      </c>
      <c r="AJ53" s="108" t="str">
        <f>IFERROR(VLOOKUP(J53,Lists!$G$3:$J$17,4,FALSE),"")</f>
        <v/>
      </c>
      <c r="AK53" s="108" t="str">
        <f>IFERROR(VLOOKUP(P53,Lists!$C$30:$D$47,2,FALSE),"")</f>
        <v/>
      </c>
    </row>
    <row r="54" spans="2:37" x14ac:dyDescent="0.25">
      <c r="B54" s="5"/>
      <c r="C54" s="5"/>
      <c r="D54" s="122" t="str">
        <f>IFERROR(VLOOKUP(C54,Lists!$B$3:$E$13,3,FALSE),"")</f>
        <v/>
      </c>
      <c r="E54" s="123" t="str">
        <f>IFERROR(VLOOKUP(C54,Lists!$B$3:$E$13,4,FALSE),"")</f>
        <v/>
      </c>
      <c r="F54" s="5"/>
      <c r="H54" s="5"/>
      <c r="I54" s="5"/>
      <c r="J54" s="5"/>
      <c r="K54" s="5"/>
      <c r="L54" s="5"/>
      <c r="M54" s="5"/>
      <c r="N54" s="122" t="str" cm="1">
        <f t="array" ref="N54">IFERROR(_xlfn.XLOOKUP(1,(J54=Lists!$AC$3:$AC$886)*(K54=Lists!$AD$3:$AD$886)*(L54=Lists!$AE$3:$AE$886)*(M54=Lists!$AF$3:$AF$886),Lists!$AG$3:$AG$886),"")</f>
        <v/>
      </c>
      <c r="P54" s="5"/>
      <c r="Q54" s="5"/>
      <c r="R54" s="5"/>
      <c r="S54" s="5"/>
      <c r="T54" s="5"/>
      <c r="U54" s="5"/>
      <c r="V54" s="5"/>
      <c r="W54" s="5"/>
      <c r="X54" s="5"/>
      <c r="Z54" s="122" t="str">
        <f>IFERROR(((H54*N54)-(V54*W54))/1000*VLOOKUP(F54,Lists!$C$16:$E$20,2,FALSE)*D54,"")</f>
        <v/>
      </c>
      <c r="AA54" s="124" t="str">
        <f>IFERROR(((H54*N54)-(V54*W54))/1000*VLOOKUP(F54,Lists!$C$16:$E$20,3,FALSE)*E54,"")</f>
        <v/>
      </c>
      <c r="AB54" s="122" t="str">
        <f t="shared" si="1"/>
        <v/>
      </c>
      <c r="AC54" s="124" t="str">
        <f t="shared" si="0"/>
        <v/>
      </c>
      <c r="AD54" s="122" t="str">
        <f>IFERROR(((H54*N54)*(1-IF(I54="",0,VLOOKUP(I54,Lists!$C$23:$D$27,2,FALSE)))-(V54*W54)*(1-IF(X54="",0,VLOOKUP(X54,Lists!$C$23:$D$27,2,FALSE))))/1000*VLOOKUP(F54,Lists!$C$16:$E$20,2,FALSE)*D54,"")</f>
        <v/>
      </c>
      <c r="AE54" s="124" t="str">
        <f>IFERROR(((H54*N54)*(1-IF(I54="",0,VLOOKUP(I54,Lists!$C$23:$D$27,2,FALSE)))-(V54*W54)*(1-IF(X54="",0,VLOOKUP(X54,Lists!$C$23:$D$27,2,FALSE))))/1000*VLOOKUP(F54,Lists!$C$16:$E$20,3,FALSE)*E54,"")</f>
        <v/>
      </c>
      <c r="AF54" s="125" t="str" cm="1">
        <f t="array" ref="AF54">IFERROR(V54*_xlfn.XLOOKUP(1,(P54=Lists!$G$20:$G$63)*(Q54=Lists!$H$20:$H$63),Lists!$I$20:$I$63),"")</f>
        <v/>
      </c>
      <c r="AG54" s="125" t="str">
        <f>IFERROR(IF(I54=X54,"",IF(X54="","",VLOOKUP(X54,Lists!$G$66:$H$70,2,FALSE)*V54*W54)),"")</f>
        <v/>
      </c>
      <c r="AH54" s="108" t="str">
        <f>IFERROR(VLOOKUP(J54,Lists!$G$3:$J$17,2,FALSE),"")</f>
        <v/>
      </c>
      <c r="AI54" s="108" t="str">
        <f>IFERROR(VLOOKUP(J54,Lists!$G$3:$J$17,3,FALSE),"")</f>
        <v/>
      </c>
      <c r="AJ54" s="108" t="str">
        <f>IFERROR(VLOOKUP(J54,Lists!$G$3:$J$17,4,FALSE),"")</f>
        <v/>
      </c>
      <c r="AK54" s="108" t="str">
        <f>IFERROR(VLOOKUP(P54,Lists!$C$30:$D$47,2,FALSE),"")</f>
        <v/>
      </c>
    </row>
    <row r="55" spans="2:37" x14ac:dyDescent="0.25">
      <c r="B55" s="5"/>
      <c r="C55" s="5"/>
      <c r="D55" s="122" t="str">
        <f>IFERROR(VLOOKUP(C55,Lists!$B$3:$E$13,3,FALSE),"")</f>
        <v/>
      </c>
      <c r="E55" s="123" t="str">
        <f>IFERROR(VLOOKUP(C55,Lists!$B$3:$E$13,4,FALSE),"")</f>
        <v/>
      </c>
      <c r="F55" s="5"/>
      <c r="H55" s="5"/>
      <c r="I55" s="5"/>
      <c r="J55" s="5"/>
      <c r="K55" s="5"/>
      <c r="L55" s="5"/>
      <c r="M55" s="5"/>
      <c r="N55" s="122" t="str" cm="1">
        <f t="array" ref="N55">IFERROR(_xlfn.XLOOKUP(1,(J55=Lists!$AC$3:$AC$886)*(K55=Lists!$AD$3:$AD$886)*(L55=Lists!$AE$3:$AE$886)*(M55=Lists!$AF$3:$AF$886),Lists!$AG$3:$AG$886),"")</f>
        <v/>
      </c>
      <c r="P55" s="5"/>
      <c r="Q55" s="5"/>
      <c r="R55" s="5"/>
      <c r="S55" s="5"/>
      <c r="T55" s="5"/>
      <c r="U55" s="5"/>
      <c r="V55" s="5"/>
      <c r="W55" s="5"/>
      <c r="X55" s="5"/>
      <c r="Z55" s="122" t="str">
        <f>IFERROR(((H55*N55)-(V55*W55))/1000*VLOOKUP(F55,Lists!$C$16:$E$20,2,FALSE)*D55,"")</f>
        <v/>
      </c>
      <c r="AA55" s="124" t="str">
        <f>IFERROR(((H55*N55)-(V55*W55))/1000*VLOOKUP(F55,Lists!$C$16:$E$20,3,FALSE)*E55,"")</f>
        <v/>
      </c>
      <c r="AB55" s="122" t="str">
        <f t="shared" si="1"/>
        <v/>
      </c>
      <c r="AC55" s="124" t="str">
        <f t="shared" si="0"/>
        <v/>
      </c>
      <c r="AD55" s="122" t="str">
        <f>IFERROR(((H55*N55)*(1-IF(I55="",0,VLOOKUP(I55,Lists!$C$23:$D$27,2,FALSE)))-(V55*W55)*(1-IF(X55="",0,VLOOKUP(X55,Lists!$C$23:$D$27,2,FALSE))))/1000*VLOOKUP(F55,Lists!$C$16:$E$20,2,FALSE)*D55,"")</f>
        <v/>
      </c>
      <c r="AE55" s="124" t="str">
        <f>IFERROR(((H55*N55)*(1-IF(I55="",0,VLOOKUP(I55,Lists!$C$23:$D$27,2,FALSE)))-(V55*W55)*(1-IF(X55="",0,VLOOKUP(X55,Lists!$C$23:$D$27,2,FALSE))))/1000*VLOOKUP(F55,Lists!$C$16:$E$20,3,FALSE)*E55,"")</f>
        <v/>
      </c>
      <c r="AF55" s="125" t="str" cm="1">
        <f t="array" ref="AF55">IFERROR(V55*_xlfn.XLOOKUP(1,(P55=Lists!$G$20:$G$63)*(Q55=Lists!$H$20:$H$63),Lists!$I$20:$I$63),"")</f>
        <v/>
      </c>
      <c r="AG55" s="125" t="str">
        <f>IFERROR(IF(I55=X55,"",IF(X55="","",VLOOKUP(X55,Lists!$G$66:$H$70,2,FALSE)*V55*W55)),"")</f>
        <v/>
      </c>
      <c r="AH55" s="108" t="str">
        <f>IFERROR(VLOOKUP(J55,Lists!$G$3:$J$17,2,FALSE),"")</f>
        <v/>
      </c>
      <c r="AI55" s="108" t="str">
        <f>IFERROR(VLOOKUP(J55,Lists!$G$3:$J$17,3,FALSE),"")</f>
        <v/>
      </c>
      <c r="AJ55" s="108" t="str">
        <f>IFERROR(VLOOKUP(J55,Lists!$G$3:$J$17,4,FALSE),"")</f>
        <v/>
      </c>
      <c r="AK55" s="108" t="str">
        <f>IFERROR(VLOOKUP(P55,Lists!$C$30:$D$47,2,FALSE),"")</f>
        <v/>
      </c>
    </row>
    <row r="56" spans="2:37" x14ac:dyDescent="0.25">
      <c r="B56" s="5"/>
      <c r="C56" s="5"/>
      <c r="D56" s="122" t="str">
        <f>IFERROR(VLOOKUP(C56,Lists!$B$3:$E$13,3,FALSE),"")</f>
        <v/>
      </c>
      <c r="E56" s="123" t="str">
        <f>IFERROR(VLOOKUP(C56,Lists!$B$3:$E$13,4,FALSE),"")</f>
        <v/>
      </c>
      <c r="F56" s="5"/>
      <c r="H56" s="5"/>
      <c r="I56" s="5"/>
      <c r="J56" s="5"/>
      <c r="K56" s="5"/>
      <c r="L56" s="5"/>
      <c r="M56" s="5"/>
      <c r="N56" s="122" t="str" cm="1">
        <f t="array" ref="N56">IFERROR(_xlfn.XLOOKUP(1,(J56=Lists!$AC$3:$AC$886)*(K56=Lists!$AD$3:$AD$886)*(L56=Lists!$AE$3:$AE$886)*(M56=Lists!$AF$3:$AF$886),Lists!$AG$3:$AG$886),"")</f>
        <v/>
      </c>
      <c r="P56" s="5"/>
      <c r="Q56" s="5"/>
      <c r="R56" s="5"/>
      <c r="S56" s="5"/>
      <c r="T56" s="5"/>
      <c r="U56" s="5"/>
      <c r="V56" s="5"/>
      <c r="W56" s="5"/>
      <c r="X56" s="5"/>
      <c r="Z56" s="122" t="str">
        <f>IFERROR(((H56*N56)-(V56*W56))/1000*VLOOKUP(F56,Lists!$C$16:$E$20,2,FALSE)*D56,"")</f>
        <v/>
      </c>
      <c r="AA56" s="124" t="str">
        <f>IFERROR(((H56*N56)-(V56*W56))/1000*VLOOKUP(F56,Lists!$C$16:$E$20,3,FALSE)*E56,"")</f>
        <v/>
      </c>
      <c r="AB56" s="122" t="str">
        <f t="shared" si="1"/>
        <v/>
      </c>
      <c r="AC56" s="124" t="str">
        <f t="shared" si="0"/>
        <v/>
      </c>
      <c r="AD56" s="122" t="str">
        <f>IFERROR(((H56*N56)*(1-IF(I56="",0,VLOOKUP(I56,Lists!$C$23:$D$27,2,FALSE)))-(V56*W56)*(1-IF(X56="",0,VLOOKUP(X56,Lists!$C$23:$D$27,2,FALSE))))/1000*VLOOKUP(F56,Lists!$C$16:$E$20,2,FALSE)*D56,"")</f>
        <v/>
      </c>
      <c r="AE56" s="124" t="str">
        <f>IFERROR(((H56*N56)*(1-IF(I56="",0,VLOOKUP(I56,Lists!$C$23:$D$27,2,FALSE)))-(V56*W56)*(1-IF(X56="",0,VLOOKUP(X56,Lists!$C$23:$D$27,2,FALSE))))/1000*VLOOKUP(F56,Lists!$C$16:$E$20,3,FALSE)*E56,"")</f>
        <v/>
      </c>
      <c r="AF56" s="125" t="str" cm="1">
        <f t="array" ref="AF56">IFERROR(V56*_xlfn.XLOOKUP(1,(P56=Lists!$G$20:$G$63)*(Q56=Lists!$H$20:$H$63),Lists!$I$20:$I$63),"")</f>
        <v/>
      </c>
      <c r="AG56" s="125" t="str">
        <f>IFERROR(IF(I56=X56,"",IF(X56="","",VLOOKUP(X56,Lists!$G$66:$H$70,2,FALSE)*V56*W56)),"")</f>
        <v/>
      </c>
      <c r="AH56" s="108" t="str">
        <f>IFERROR(VLOOKUP(J56,Lists!$G$3:$J$17,2,FALSE),"")</f>
        <v/>
      </c>
      <c r="AI56" s="108" t="str">
        <f>IFERROR(VLOOKUP(J56,Lists!$G$3:$J$17,3,FALSE),"")</f>
        <v/>
      </c>
      <c r="AJ56" s="108" t="str">
        <f>IFERROR(VLOOKUP(J56,Lists!$G$3:$J$17,4,FALSE),"")</f>
        <v/>
      </c>
      <c r="AK56" s="108" t="str">
        <f>IFERROR(VLOOKUP(P56,Lists!$C$30:$D$47,2,FALSE),"")</f>
        <v/>
      </c>
    </row>
    <row r="57" spans="2:37" x14ac:dyDescent="0.25">
      <c r="B57" s="5"/>
      <c r="C57" s="5"/>
      <c r="D57" s="122" t="str">
        <f>IFERROR(VLOOKUP(C57,Lists!$B$3:$E$13,3,FALSE),"")</f>
        <v/>
      </c>
      <c r="E57" s="123" t="str">
        <f>IFERROR(VLOOKUP(C57,Lists!$B$3:$E$13,4,FALSE),"")</f>
        <v/>
      </c>
      <c r="F57" s="5"/>
      <c r="H57" s="5"/>
      <c r="I57" s="5"/>
      <c r="J57" s="5"/>
      <c r="K57" s="5"/>
      <c r="L57" s="5"/>
      <c r="M57" s="5"/>
      <c r="N57" s="122" t="str" cm="1">
        <f t="array" ref="N57">IFERROR(_xlfn.XLOOKUP(1,(J57=Lists!$AC$3:$AC$886)*(K57=Lists!$AD$3:$AD$886)*(L57=Lists!$AE$3:$AE$886)*(M57=Lists!$AF$3:$AF$886),Lists!$AG$3:$AG$886),"")</f>
        <v/>
      </c>
      <c r="P57" s="5"/>
      <c r="Q57" s="5"/>
      <c r="R57" s="5"/>
      <c r="S57" s="5"/>
      <c r="T57" s="5"/>
      <c r="U57" s="5"/>
      <c r="V57" s="5"/>
      <c r="W57" s="5"/>
      <c r="X57" s="5"/>
      <c r="Z57" s="122" t="str">
        <f>IFERROR(((H57*N57)-(V57*W57))/1000*VLOOKUP(F57,Lists!$C$16:$E$20,2,FALSE)*D57,"")</f>
        <v/>
      </c>
      <c r="AA57" s="124" t="str">
        <f>IFERROR(((H57*N57)-(V57*W57))/1000*VLOOKUP(F57,Lists!$C$16:$E$20,3,FALSE)*E57,"")</f>
        <v/>
      </c>
      <c r="AB57" s="122" t="str">
        <f t="shared" si="1"/>
        <v/>
      </c>
      <c r="AC57" s="124" t="str">
        <f t="shared" si="0"/>
        <v/>
      </c>
      <c r="AD57" s="122" t="str">
        <f>IFERROR(((H57*N57)*(1-IF(I57="",0,VLOOKUP(I57,Lists!$C$23:$D$27,2,FALSE)))-(V57*W57)*(1-IF(X57="",0,VLOOKUP(X57,Lists!$C$23:$D$27,2,FALSE))))/1000*VLOOKUP(F57,Lists!$C$16:$E$20,2,FALSE)*D57,"")</f>
        <v/>
      </c>
      <c r="AE57" s="124" t="str">
        <f>IFERROR(((H57*N57)*(1-IF(I57="",0,VLOOKUP(I57,Lists!$C$23:$D$27,2,FALSE)))-(V57*W57)*(1-IF(X57="",0,VLOOKUP(X57,Lists!$C$23:$D$27,2,FALSE))))/1000*VLOOKUP(F57,Lists!$C$16:$E$20,3,FALSE)*E57,"")</f>
        <v/>
      </c>
      <c r="AF57" s="125" t="str" cm="1">
        <f t="array" ref="AF57">IFERROR(V57*_xlfn.XLOOKUP(1,(P57=Lists!$G$20:$G$63)*(Q57=Lists!$H$20:$H$63),Lists!$I$20:$I$63),"")</f>
        <v/>
      </c>
      <c r="AG57" s="125" t="str">
        <f>IFERROR(IF(I57=X57,"",IF(X57="","",VLOOKUP(X57,Lists!$G$66:$H$70,2,FALSE)*V57*W57)),"")</f>
        <v/>
      </c>
      <c r="AH57" s="108" t="str">
        <f>IFERROR(VLOOKUP(J57,Lists!$G$3:$J$17,2,FALSE),"")</f>
        <v/>
      </c>
      <c r="AI57" s="108" t="str">
        <f>IFERROR(VLOOKUP(J57,Lists!$G$3:$J$17,3,FALSE),"")</f>
        <v/>
      </c>
      <c r="AJ57" s="108" t="str">
        <f>IFERROR(VLOOKUP(J57,Lists!$G$3:$J$17,4,FALSE),"")</f>
        <v/>
      </c>
      <c r="AK57" s="108" t="str">
        <f>IFERROR(VLOOKUP(P57,Lists!$C$30:$D$47,2,FALSE),"")</f>
        <v/>
      </c>
    </row>
    <row r="58" spans="2:37" x14ac:dyDescent="0.25">
      <c r="B58" s="5"/>
      <c r="C58" s="5"/>
      <c r="D58" s="122" t="str">
        <f>IFERROR(VLOOKUP(C58,Lists!$B$3:$E$13,3,FALSE),"")</f>
        <v/>
      </c>
      <c r="E58" s="123" t="str">
        <f>IFERROR(VLOOKUP(C58,Lists!$B$3:$E$13,4,FALSE),"")</f>
        <v/>
      </c>
      <c r="F58" s="5"/>
      <c r="H58" s="5"/>
      <c r="I58" s="5"/>
      <c r="J58" s="5"/>
      <c r="K58" s="5"/>
      <c r="L58" s="5"/>
      <c r="M58" s="5"/>
      <c r="N58" s="122" t="str" cm="1">
        <f t="array" ref="N58">IFERROR(_xlfn.XLOOKUP(1,(J58=Lists!$AC$3:$AC$886)*(K58=Lists!$AD$3:$AD$886)*(L58=Lists!$AE$3:$AE$886)*(M58=Lists!$AF$3:$AF$886),Lists!$AG$3:$AG$886),"")</f>
        <v/>
      </c>
      <c r="P58" s="5"/>
      <c r="Q58" s="5"/>
      <c r="R58" s="5"/>
      <c r="S58" s="5"/>
      <c r="T58" s="5"/>
      <c r="U58" s="5"/>
      <c r="V58" s="5"/>
      <c r="W58" s="5"/>
      <c r="X58" s="5"/>
      <c r="Z58" s="122" t="str">
        <f>IFERROR(((H58*N58)-(V58*W58))/1000*VLOOKUP(F58,Lists!$C$16:$E$20,2,FALSE)*D58,"")</f>
        <v/>
      </c>
      <c r="AA58" s="124" t="str">
        <f>IFERROR(((H58*N58)-(V58*W58))/1000*VLOOKUP(F58,Lists!$C$16:$E$20,3,FALSE)*E58,"")</f>
        <v/>
      </c>
      <c r="AB58" s="122" t="str">
        <f t="shared" si="1"/>
        <v/>
      </c>
      <c r="AC58" s="124" t="str">
        <f t="shared" si="0"/>
        <v/>
      </c>
      <c r="AD58" s="122" t="str">
        <f>IFERROR(((H58*N58)*(1-IF(I58="",0,VLOOKUP(I58,Lists!$C$23:$D$27,2,FALSE)))-(V58*W58)*(1-IF(X58="",0,VLOOKUP(X58,Lists!$C$23:$D$27,2,FALSE))))/1000*VLOOKUP(F58,Lists!$C$16:$E$20,2,FALSE)*D58,"")</f>
        <v/>
      </c>
      <c r="AE58" s="124" t="str">
        <f>IFERROR(((H58*N58)*(1-IF(I58="",0,VLOOKUP(I58,Lists!$C$23:$D$27,2,FALSE)))-(V58*W58)*(1-IF(X58="",0,VLOOKUP(X58,Lists!$C$23:$D$27,2,FALSE))))/1000*VLOOKUP(F58,Lists!$C$16:$E$20,3,FALSE)*E58,"")</f>
        <v/>
      </c>
      <c r="AF58" s="125" t="str" cm="1">
        <f t="array" ref="AF58">IFERROR(V58*_xlfn.XLOOKUP(1,(P58=Lists!$G$20:$G$63)*(Q58=Lists!$H$20:$H$63),Lists!$I$20:$I$63),"")</f>
        <v/>
      </c>
      <c r="AG58" s="125" t="str">
        <f>IFERROR(IF(I58=X58,"",IF(X58="","",VLOOKUP(X58,Lists!$G$66:$H$70,2,FALSE)*V58*W58)),"")</f>
        <v/>
      </c>
      <c r="AH58" s="108" t="str">
        <f>IFERROR(VLOOKUP(J58,Lists!$G$3:$J$17,2,FALSE),"")</f>
        <v/>
      </c>
      <c r="AI58" s="108" t="str">
        <f>IFERROR(VLOOKUP(J58,Lists!$G$3:$J$17,3,FALSE),"")</f>
        <v/>
      </c>
      <c r="AJ58" s="108" t="str">
        <f>IFERROR(VLOOKUP(J58,Lists!$G$3:$J$17,4,FALSE),"")</f>
        <v/>
      </c>
      <c r="AK58" s="108" t="str">
        <f>IFERROR(VLOOKUP(P58,Lists!$C$30:$D$47,2,FALSE),"")</f>
        <v/>
      </c>
    </row>
    <row r="59" spans="2:37" x14ac:dyDescent="0.25">
      <c r="B59" s="5"/>
      <c r="C59" s="5"/>
      <c r="D59" s="122" t="str">
        <f>IFERROR(VLOOKUP(C59,Lists!$B$3:$E$13,3,FALSE),"")</f>
        <v/>
      </c>
      <c r="E59" s="123" t="str">
        <f>IFERROR(VLOOKUP(C59,Lists!$B$3:$E$13,4,FALSE),"")</f>
        <v/>
      </c>
      <c r="F59" s="5"/>
      <c r="H59" s="5"/>
      <c r="I59" s="5"/>
      <c r="J59" s="5"/>
      <c r="K59" s="5"/>
      <c r="L59" s="5"/>
      <c r="M59" s="5"/>
      <c r="N59" s="122" t="str" cm="1">
        <f t="array" ref="N59">IFERROR(_xlfn.XLOOKUP(1,(J59=Lists!$AC$3:$AC$886)*(K59=Lists!$AD$3:$AD$886)*(L59=Lists!$AE$3:$AE$886)*(M59=Lists!$AF$3:$AF$886),Lists!$AG$3:$AG$886),"")</f>
        <v/>
      </c>
      <c r="P59" s="5"/>
      <c r="Q59" s="5"/>
      <c r="R59" s="5"/>
      <c r="S59" s="5"/>
      <c r="T59" s="5"/>
      <c r="U59" s="5"/>
      <c r="V59" s="5"/>
      <c r="W59" s="5"/>
      <c r="X59" s="5"/>
      <c r="Z59" s="122" t="str">
        <f>IFERROR(((H59*N59)-(V59*W59))/1000*VLOOKUP(F59,Lists!$C$16:$E$20,2,FALSE)*D59,"")</f>
        <v/>
      </c>
      <c r="AA59" s="124" t="str">
        <f>IFERROR(((H59*N59)-(V59*W59))/1000*VLOOKUP(F59,Lists!$C$16:$E$20,3,FALSE)*E59,"")</f>
        <v/>
      </c>
      <c r="AB59" s="122" t="str">
        <f t="shared" si="1"/>
        <v/>
      </c>
      <c r="AC59" s="124" t="str">
        <f t="shared" si="0"/>
        <v/>
      </c>
      <c r="AD59" s="122" t="str">
        <f>IFERROR(((H59*N59)*(1-IF(I59="",0,VLOOKUP(I59,Lists!$C$23:$D$27,2,FALSE)))-(V59*W59)*(1-IF(X59="",0,VLOOKUP(X59,Lists!$C$23:$D$27,2,FALSE))))/1000*VLOOKUP(F59,Lists!$C$16:$E$20,2,FALSE)*D59,"")</f>
        <v/>
      </c>
      <c r="AE59" s="124" t="str">
        <f>IFERROR(((H59*N59)*(1-IF(I59="",0,VLOOKUP(I59,Lists!$C$23:$D$27,2,FALSE)))-(V59*W59)*(1-IF(X59="",0,VLOOKUP(X59,Lists!$C$23:$D$27,2,FALSE))))/1000*VLOOKUP(F59,Lists!$C$16:$E$20,3,FALSE)*E59,"")</f>
        <v/>
      </c>
      <c r="AF59" s="125" t="str" cm="1">
        <f t="array" ref="AF59">IFERROR(V59*_xlfn.XLOOKUP(1,(P59=Lists!$G$20:$G$63)*(Q59=Lists!$H$20:$H$63),Lists!$I$20:$I$63),"")</f>
        <v/>
      </c>
      <c r="AG59" s="125" t="str">
        <f>IFERROR(IF(I59=X59,"",IF(X59="","",VLOOKUP(X59,Lists!$G$66:$H$70,2,FALSE)*V59*W59)),"")</f>
        <v/>
      </c>
      <c r="AH59" s="108" t="str">
        <f>IFERROR(VLOOKUP(J59,Lists!$G$3:$J$17,2,FALSE),"")</f>
        <v/>
      </c>
      <c r="AI59" s="108" t="str">
        <f>IFERROR(VLOOKUP(J59,Lists!$G$3:$J$17,3,FALSE),"")</f>
        <v/>
      </c>
      <c r="AJ59" s="108" t="str">
        <f>IFERROR(VLOOKUP(J59,Lists!$G$3:$J$17,4,FALSE),"")</f>
        <v/>
      </c>
      <c r="AK59" s="108" t="str">
        <f>IFERROR(VLOOKUP(P59,Lists!$C$30:$D$47,2,FALSE),"")</f>
        <v/>
      </c>
    </row>
    <row r="60" spans="2:37" x14ac:dyDescent="0.25">
      <c r="B60" s="5"/>
      <c r="C60" s="5"/>
      <c r="D60" s="122" t="str">
        <f>IFERROR(VLOOKUP(C60,Lists!$B$3:$E$13,3,FALSE),"")</f>
        <v/>
      </c>
      <c r="E60" s="123" t="str">
        <f>IFERROR(VLOOKUP(C60,Lists!$B$3:$E$13,4,FALSE),"")</f>
        <v/>
      </c>
      <c r="F60" s="5"/>
      <c r="H60" s="5"/>
      <c r="I60" s="5"/>
      <c r="J60" s="5"/>
      <c r="K60" s="5"/>
      <c r="L60" s="5"/>
      <c r="M60" s="5"/>
      <c r="N60" s="122" t="str" cm="1">
        <f t="array" ref="N60">IFERROR(_xlfn.XLOOKUP(1,(J60=Lists!$AC$3:$AC$886)*(K60=Lists!$AD$3:$AD$886)*(L60=Lists!$AE$3:$AE$886)*(M60=Lists!$AF$3:$AF$886),Lists!$AG$3:$AG$886),"")</f>
        <v/>
      </c>
      <c r="P60" s="5"/>
      <c r="Q60" s="5"/>
      <c r="R60" s="5"/>
      <c r="S60" s="5"/>
      <c r="T60" s="5"/>
      <c r="U60" s="5"/>
      <c r="V60" s="5"/>
      <c r="W60" s="5"/>
      <c r="X60" s="5"/>
      <c r="Z60" s="122" t="str">
        <f>IFERROR(((H60*N60)-(V60*W60))/1000*VLOOKUP(F60,Lists!$C$16:$E$20,2,FALSE)*D60,"")</f>
        <v/>
      </c>
      <c r="AA60" s="124" t="str">
        <f>IFERROR(((H60*N60)-(V60*W60))/1000*VLOOKUP(F60,Lists!$C$16:$E$20,3,FALSE)*E60,"")</f>
        <v/>
      </c>
      <c r="AB60" s="122" t="str">
        <f t="shared" si="1"/>
        <v/>
      </c>
      <c r="AC60" s="124" t="str">
        <f t="shared" si="0"/>
        <v/>
      </c>
      <c r="AD60" s="122" t="str">
        <f>IFERROR(((H60*N60)*(1-IF(I60="",0,VLOOKUP(I60,Lists!$C$23:$D$27,2,FALSE)))-(V60*W60)*(1-IF(X60="",0,VLOOKUP(X60,Lists!$C$23:$D$27,2,FALSE))))/1000*VLOOKUP(F60,Lists!$C$16:$E$20,2,FALSE)*D60,"")</f>
        <v/>
      </c>
      <c r="AE60" s="124" t="str">
        <f>IFERROR(((H60*N60)*(1-IF(I60="",0,VLOOKUP(I60,Lists!$C$23:$D$27,2,FALSE)))-(V60*W60)*(1-IF(X60="",0,VLOOKUP(X60,Lists!$C$23:$D$27,2,FALSE))))/1000*VLOOKUP(F60,Lists!$C$16:$E$20,3,FALSE)*E60,"")</f>
        <v/>
      </c>
      <c r="AF60" s="125" t="str" cm="1">
        <f t="array" ref="AF60">IFERROR(V60*_xlfn.XLOOKUP(1,(P60=Lists!$G$20:$G$63)*(Q60=Lists!$H$20:$H$63),Lists!$I$20:$I$63),"")</f>
        <v/>
      </c>
      <c r="AG60" s="125" t="str">
        <f>IFERROR(IF(I60=X60,"",IF(X60="","",VLOOKUP(X60,Lists!$G$66:$H$70,2,FALSE)*V60*W60)),"")</f>
        <v/>
      </c>
      <c r="AH60" s="108" t="str">
        <f>IFERROR(VLOOKUP(J60,Lists!$G$3:$J$17,2,FALSE),"")</f>
        <v/>
      </c>
      <c r="AI60" s="108" t="str">
        <f>IFERROR(VLOOKUP(J60,Lists!$G$3:$J$17,3,FALSE),"")</f>
        <v/>
      </c>
      <c r="AJ60" s="108" t="str">
        <f>IFERROR(VLOOKUP(J60,Lists!$G$3:$J$17,4,FALSE),"")</f>
        <v/>
      </c>
      <c r="AK60" s="108" t="str">
        <f>IFERROR(VLOOKUP(P60,Lists!$C$30:$D$47,2,FALSE),"")</f>
        <v/>
      </c>
    </row>
    <row r="61" spans="2:37" x14ac:dyDescent="0.25">
      <c r="B61" s="5"/>
      <c r="C61" s="5"/>
      <c r="D61" s="122" t="str">
        <f>IFERROR(VLOOKUP(C61,Lists!$B$3:$E$13,3,FALSE),"")</f>
        <v/>
      </c>
      <c r="E61" s="123" t="str">
        <f>IFERROR(VLOOKUP(C61,Lists!$B$3:$E$13,4,FALSE),"")</f>
        <v/>
      </c>
      <c r="F61" s="5"/>
      <c r="H61" s="5"/>
      <c r="I61" s="5"/>
      <c r="J61" s="5"/>
      <c r="K61" s="5"/>
      <c r="L61" s="5"/>
      <c r="M61" s="5"/>
      <c r="N61" s="122" t="str" cm="1">
        <f t="array" ref="N61">IFERROR(_xlfn.XLOOKUP(1,(J61=Lists!$AC$3:$AC$886)*(K61=Lists!$AD$3:$AD$886)*(L61=Lists!$AE$3:$AE$886)*(M61=Lists!$AF$3:$AF$886),Lists!$AG$3:$AG$886),"")</f>
        <v/>
      </c>
      <c r="P61" s="5"/>
      <c r="Q61" s="5"/>
      <c r="R61" s="5"/>
      <c r="S61" s="5"/>
      <c r="T61" s="5"/>
      <c r="U61" s="5"/>
      <c r="V61" s="5"/>
      <c r="W61" s="5"/>
      <c r="X61" s="5"/>
      <c r="Z61" s="122" t="str">
        <f>IFERROR(((H61*N61)-(V61*W61))/1000*VLOOKUP(F61,Lists!$C$16:$E$20,2,FALSE)*D61,"")</f>
        <v/>
      </c>
      <c r="AA61" s="124" t="str">
        <f>IFERROR(((H61*N61)-(V61*W61))/1000*VLOOKUP(F61,Lists!$C$16:$E$20,3,FALSE)*E61,"")</f>
        <v/>
      </c>
      <c r="AB61" s="122" t="str">
        <f t="shared" si="1"/>
        <v/>
      </c>
      <c r="AC61" s="124" t="str">
        <f t="shared" si="0"/>
        <v/>
      </c>
      <c r="AD61" s="122" t="str">
        <f>IFERROR(((H61*N61)*(1-IF(I61="",0,VLOOKUP(I61,Lists!$C$23:$D$27,2,FALSE)))-(V61*W61)*(1-IF(X61="",0,VLOOKUP(X61,Lists!$C$23:$D$27,2,FALSE))))/1000*VLOOKUP(F61,Lists!$C$16:$E$20,2,FALSE)*D61,"")</f>
        <v/>
      </c>
      <c r="AE61" s="124" t="str">
        <f>IFERROR(((H61*N61)*(1-IF(I61="",0,VLOOKUP(I61,Lists!$C$23:$D$27,2,FALSE)))-(V61*W61)*(1-IF(X61="",0,VLOOKUP(X61,Lists!$C$23:$D$27,2,FALSE))))/1000*VLOOKUP(F61,Lists!$C$16:$E$20,3,FALSE)*E61,"")</f>
        <v/>
      </c>
      <c r="AF61" s="125" t="str" cm="1">
        <f t="array" ref="AF61">IFERROR(V61*_xlfn.XLOOKUP(1,(P61=Lists!$G$20:$G$63)*(Q61=Lists!$H$20:$H$63),Lists!$I$20:$I$63),"")</f>
        <v/>
      </c>
      <c r="AG61" s="125" t="str">
        <f>IFERROR(IF(I61=X61,"",IF(X61="","",VLOOKUP(X61,Lists!$G$66:$H$70,2,FALSE)*V61*W61)),"")</f>
        <v/>
      </c>
      <c r="AH61" s="108" t="str">
        <f>IFERROR(VLOOKUP(J61,Lists!$G$3:$J$17,2,FALSE),"")</f>
        <v/>
      </c>
      <c r="AI61" s="108" t="str">
        <f>IFERROR(VLOOKUP(J61,Lists!$G$3:$J$17,3,FALSE),"")</f>
        <v/>
      </c>
      <c r="AJ61" s="108" t="str">
        <f>IFERROR(VLOOKUP(J61,Lists!$G$3:$J$17,4,FALSE),"")</f>
        <v/>
      </c>
      <c r="AK61" s="108" t="str">
        <f>IFERROR(VLOOKUP(P61,Lists!$C$30:$D$47,2,FALSE),"")</f>
        <v/>
      </c>
    </row>
    <row r="62" spans="2:37" x14ac:dyDescent="0.25">
      <c r="B62" s="5"/>
      <c r="C62" s="5"/>
      <c r="D62" s="122" t="str">
        <f>IFERROR(VLOOKUP(C62,Lists!$B$3:$E$13,3,FALSE),"")</f>
        <v/>
      </c>
      <c r="E62" s="123" t="str">
        <f>IFERROR(VLOOKUP(C62,Lists!$B$3:$E$13,4,FALSE),"")</f>
        <v/>
      </c>
      <c r="F62" s="5"/>
      <c r="H62" s="5"/>
      <c r="I62" s="5"/>
      <c r="J62" s="5"/>
      <c r="K62" s="5"/>
      <c r="L62" s="5"/>
      <c r="M62" s="5"/>
      <c r="N62" s="122" t="str" cm="1">
        <f t="array" ref="N62">IFERROR(_xlfn.XLOOKUP(1,(J62=Lists!$AC$3:$AC$886)*(K62=Lists!$AD$3:$AD$886)*(L62=Lists!$AE$3:$AE$886)*(M62=Lists!$AF$3:$AF$886),Lists!$AG$3:$AG$886),"")</f>
        <v/>
      </c>
      <c r="P62" s="5"/>
      <c r="Q62" s="5"/>
      <c r="R62" s="5"/>
      <c r="S62" s="5"/>
      <c r="T62" s="5"/>
      <c r="U62" s="5"/>
      <c r="V62" s="5"/>
      <c r="W62" s="5"/>
      <c r="X62" s="5"/>
      <c r="Z62" s="122" t="str">
        <f>IFERROR(((H62*N62)-(V62*W62))/1000*VLOOKUP(F62,Lists!$C$16:$E$20,2,FALSE)*D62,"")</f>
        <v/>
      </c>
      <c r="AA62" s="124" t="str">
        <f>IFERROR(((H62*N62)-(V62*W62))/1000*VLOOKUP(F62,Lists!$C$16:$E$20,3,FALSE)*E62,"")</f>
        <v/>
      </c>
      <c r="AB62" s="122" t="str">
        <f t="shared" si="1"/>
        <v/>
      </c>
      <c r="AC62" s="124" t="str">
        <f t="shared" si="0"/>
        <v/>
      </c>
      <c r="AD62" s="122" t="str">
        <f>IFERROR(((H62*N62)*(1-IF(I62="",0,VLOOKUP(I62,Lists!$C$23:$D$27,2,FALSE)))-(V62*W62)*(1-IF(X62="",0,VLOOKUP(X62,Lists!$C$23:$D$27,2,FALSE))))/1000*VLOOKUP(F62,Lists!$C$16:$E$20,2,FALSE)*D62,"")</f>
        <v/>
      </c>
      <c r="AE62" s="124" t="str">
        <f>IFERROR(((H62*N62)*(1-IF(I62="",0,VLOOKUP(I62,Lists!$C$23:$D$27,2,FALSE)))-(V62*W62)*(1-IF(X62="",0,VLOOKUP(X62,Lists!$C$23:$D$27,2,FALSE))))/1000*VLOOKUP(F62,Lists!$C$16:$E$20,3,FALSE)*E62,"")</f>
        <v/>
      </c>
      <c r="AF62" s="125" t="str" cm="1">
        <f t="array" ref="AF62">IFERROR(V62*_xlfn.XLOOKUP(1,(P62=Lists!$G$20:$G$63)*(Q62=Lists!$H$20:$H$63),Lists!$I$20:$I$63),"")</f>
        <v/>
      </c>
      <c r="AG62" s="125" t="str">
        <f>IFERROR(IF(I62=X62,"",IF(X62="","",VLOOKUP(X62,Lists!$G$66:$H$70,2,FALSE)*V62*W62)),"")</f>
        <v/>
      </c>
      <c r="AH62" s="108" t="str">
        <f>IFERROR(VLOOKUP(J62,Lists!$G$3:$J$17,2,FALSE),"")</f>
        <v/>
      </c>
      <c r="AI62" s="108" t="str">
        <f>IFERROR(VLOOKUP(J62,Lists!$G$3:$J$17,3,FALSE),"")</f>
        <v/>
      </c>
      <c r="AJ62" s="108" t="str">
        <f>IFERROR(VLOOKUP(J62,Lists!$G$3:$J$17,4,FALSE),"")</f>
        <v/>
      </c>
      <c r="AK62" s="108" t="str">
        <f>IFERROR(VLOOKUP(P62,Lists!$C$30:$D$47,2,FALSE),"")</f>
        <v/>
      </c>
    </row>
    <row r="63" spans="2:37" x14ac:dyDescent="0.25">
      <c r="B63" s="5"/>
      <c r="C63" s="5"/>
      <c r="D63" s="122" t="str">
        <f>IFERROR(VLOOKUP(C63,Lists!$B$3:$E$13,3,FALSE),"")</f>
        <v/>
      </c>
      <c r="E63" s="123" t="str">
        <f>IFERROR(VLOOKUP(C63,Lists!$B$3:$E$13,4,FALSE),"")</f>
        <v/>
      </c>
      <c r="F63" s="5"/>
      <c r="H63" s="5"/>
      <c r="I63" s="5"/>
      <c r="J63" s="5"/>
      <c r="K63" s="5"/>
      <c r="L63" s="5"/>
      <c r="M63" s="5"/>
      <c r="N63" s="122" t="str" cm="1">
        <f t="array" ref="N63">IFERROR(_xlfn.XLOOKUP(1,(J63=Lists!$AC$3:$AC$886)*(K63=Lists!$AD$3:$AD$886)*(L63=Lists!$AE$3:$AE$886)*(M63=Lists!$AF$3:$AF$886),Lists!$AG$3:$AG$886),"")</f>
        <v/>
      </c>
      <c r="P63" s="5"/>
      <c r="Q63" s="5"/>
      <c r="R63" s="5"/>
      <c r="S63" s="5"/>
      <c r="T63" s="5"/>
      <c r="U63" s="5"/>
      <c r="V63" s="5"/>
      <c r="W63" s="5"/>
      <c r="X63" s="5"/>
      <c r="Z63" s="122" t="str">
        <f>IFERROR(((H63*N63)-(V63*W63))/1000*VLOOKUP(F63,Lists!$C$16:$E$20,2,FALSE)*D63,"")</f>
        <v/>
      </c>
      <c r="AA63" s="124" t="str">
        <f>IFERROR(((H63*N63)-(V63*W63))/1000*VLOOKUP(F63,Lists!$C$16:$E$20,3,FALSE)*E63,"")</f>
        <v/>
      </c>
      <c r="AB63" s="122" t="str">
        <f t="shared" si="1"/>
        <v/>
      </c>
      <c r="AC63" s="124" t="str">
        <f t="shared" si="0"/>
        <v/>
      </c>
      <c r="AD63" s="122" t="str">
        <f>IFERROR(((H63*N63)*(1-IF(I63="",0,VLOOKUP(I63,Lists!$C$23:$D$27,2,FALSE)))-(V63*W63)*(1-IF(X63="",0,VLOOKUP(X63,Lists!$C$23:$D$27,2,FALSE))))/1000*VLOOKUP(F63,Lists!$C$16:$E$20,2,FALSE)*D63,"")</f>
        <v/>
      </c>
      <c r="AE63" s="124" t="str">
        <f>IFERROR(((H63*N63)*(1-IF(I63="",0,VLOOKUP(I63,Lists!$C$23:$D$27,2,FALSE)))-(V63*W63)*(1-IF(X63="",0,VLOOKUP(X63,Lists!$C$23:$D$27,2,FALSE))))/1000*VLOOKUP(F63,Lists!$C$16:$E$20,3,FALSE)*E63,"")</f>
        <v/>
      </c>
      <c r="AF63" s="125" t="str" cm="1">
        <f t="array" ref="AF63">IFERROR(V63*_xlfn.XLOOKUP(1,(P63=Lists!$G$20:$G$63)*(Q63=Lists!$H$20:$H$63),Lists!$I$20:$I$63),"")</f>
        <v/>
      </c>
      <c r="AG63" s="125" t="str">
        <f>IFERROR(IF(I63=X63,"",IF(X63="","",VLOOKUP(X63,Lists!$G$66:$H$70,2,FALSE)*V63*W63)),"")</f>
        <v/>
      </c>
      <c r="AH63" s="108" t="str">
        <f>IFERROR(VLOOKUP(J63,Lists!$G$3:$J$17,2,FALSE),"")</f>
        <v/>
      </c>
      <c r="AI63" s="108" t="str">
        <f>IFERROR(VLOOKUP(J63,Lists!$G$3:$J$17,3,FALSE),"")</f>
        <v/>
      </c>
      <c r="AJ63" s="108" t="str">
        <f>IFERROR(VLOOKUP(J63,Lists!$G$3:$J$17,4,FALSE),"")</f>
        <v/>
      </c>
      <c r="AK63" s="108" t="str">
        <f>IFERROR(VLOOKUP(P63,Lists!$C$30:$D$47,2,FALSE),"")</f>
        <v/>
      </c>
    </row>
    <row r="64" spans="2:37" x14ac:dyDescent="0.25">
      <c r="B64" s="5"/>
      <c r="C64" s="5"/>
      <c r="D64" s="122" t="str">
        <f>IFERROR(VLOOKUP(C64,Lists!$B$3:$E$13,3,FALSE),"")</f>
        <v/>
      </c>
      <c r="E64" s="123" t="str">
        <f>IFERROR(VLOOKUP(C64,Lists!$B$3:$E$13,4,FALSE),"")</f>
        <v/>
      </c>
      <c r="F64" s="5"/>
      <c r="H64" s="5"/>
      <c r="I64" s="5"/>
      <c r="J64" s="5"/>
      <c r="K64" s="5"/>
      <c r="L64" s="5"/>
      <c r="M64" s="5"/>
      <c r="N64" s="122" t="str" cm="1">
        <f t="array" ref="N64">IFERROR(_xlfn.XLOOKUP(1,(J64=Lists!$AC$3:$AC$886)*(K64=Lists!$AD$3:$AD$886)*(L64=Lists!$AE$3:$AE$886)*(M64=Lists!$AF$3:$AF$886),Lists!$AG$3:$AG$886),"")</f>
        <v/>
      </c>
      <c r="P64" s="5"/>
      <c r="Q64" s="5"/>
      <c r="R64" s="5"/>
      <c r="S64" s="5"/>
      <c r="T64" s="5"/>
      <c r="U64" s="5"/>
      <c r="V64" s="5"/>
      <c r="W64" s="5"/>
      <c r="X64" s="5"/>
      <c r="Z64" s="122" t="str">
        <f>IFERROR(((H64*N64)-(V64*W64))/1000*VLOOKUP(F64,Lists!$C$16:$E$20,2,FALSE)*D64,"")</f>
        <v/>
      </c>
      <c r="AA64" s="124" t="str">
        <f>IFERROR(((H64*N64)-(V64*W64))/1000*VLOOKUP(F64,Lists!$C$16:$E$20,3,FALSE)*E64,"")</f>
        <v/>
      </c>
      <c r="AB64" s="122" t="str">
        <f t="shared" si="1"/>
        <v/>
      </c>
      <c r="AC64" s="124" t="str">
        <f t="shared" si="0"/>
        <v/>
      </c>
      <c r="AD64" s="122" t="str">
        <f>IFERROR(((H64*N64)*(1-IF(I64="",0,VLOOKUP(I64,Lists!$C$23:$D$27,2,FALSE)))-(V64*W64)*(1-IF(X64="",0,VLOOKUP(X64,Lists!$C$23:$D$27,2,FALSE))))/1000*VLOOKUP(F64,Lists!$C$16:$E$20,2,FALSE)*D64,"")</f>
        <v/>
      </c>
      <c r="AE64" s="124" t="str">
        <f>IFERROR(((H64*N64)*(1-IF(I64="",0,VLOOKUP(I64,Lists!$C$23:$D$27,2,FALSE)))-(V64*W64)*(1-IF(X64="",0,VLOOKUP(X64,Lists!$C$23:$D$27,2,FALSE))))/1000*VLOOKUP(F64,Lists!$C$16:$E$20,3,FALSE)*E64,"")</f>
        <v/>
      </c>
      <c r="AF64" s="125" t="str" cm="1">
        <f t="array" ref="AF64">IFERROR(V64*_xlfn.XLOOKUP(1,(P64=Lists!$G$20:$G$63)*(Q64=Lists!$H$20:$H$63),Lists!$I$20:$I$63),"")</f>
        <v/>
      </c>
      <c r="AG64" s="125" t="str">
        <f>IFERROR(IF(I64=X64,"",IF(X64="","",VLOOKUP(X64,Lists!$G$66:$H$70,2,FALSE)*V64*W64)),"")</f>
        <v/>
      </c>
      <c r="AH64" s="108" t="str">
        <f>IFERROR(VLOOKUP(J64,Lists!$G$3:$J$17,2,FALSE),"")</f>
        <v/>
      </c>
      <c r="AI64" s="108" t="str">
        <f>IFERROR(VLOOKUP(J64,Lists!$G$3:$J$17,3,FALSE),"")</f>
        <v/>
      </c>
      <c r="AJ64" s="108" t="str">
        <f>IFERROR(VLOOKUP(J64,Lists!$G$3:$J$17,4,FALSE),"")</f>
        <v/>
      </c>
      <c r="AK64" s="108" t="str">
        <f>IFERROR(VLOOKUP(P64,Lists!$C$30:$D$47,2,FALSE),"")</f>
        <v/>
      </c>
    </row>
    <row r="65" spans="2:37" x14ac:dyDescent="0.25">
      <c r="B65" s="5"/>
      <c r="C65" s="5"/>
      <c r="D65" s="122" t="str">
        <f>IFERROR(VLOOKUP(C65,Lists!$B$3:$E$13,3,FALSE),"")</f>
        <v/>
      </c>
      <c r="E65" s="123" t="str">
        <f>IFERROR(VLOOKUP(C65,Lists!$B$3:$E$13,4,FALSE),"")</f>
        <v/>
      </c>
      <c r="F65" s="5"/>
      <c r="H65" s="5"/>
      <c r="I65" s="5"/>
      <c r="J65" s="5"/>
      <c r="K65" s="5"/>
      <c r="L65" s="5"/>
      <c r="M65" s="5"/>
      <c r="N65" s="122" t="str" cm="1">
        <f t="array" ref="N65">IFERROR(_xlfn.XLOOKUP(1,(J65=Lists!$AC$3:$AC$886)*(K65=Lists!$AD$3:$AD$886)*(L65=Lists!$AE$3:$AE$886)*(M65=Lists!$AF$3:$AF$886),Lists!$AG$3:$AG$886),"")</f>
        <v/>
      </c>
      <c r="P65" s="5"/>
      <c r="Q65" s="5"/>
      <c r="R65" s="5"/>
      <c r="S65" s="5"/>
      <c r="T65" s="5"/>
      <c r="U65" s="5"/>
      <c r="V65" s="5"/>
      <c r="W65" s="5"/>
      <c r="X65" s="5"/>
      <c r="Z65" s="122" t="str">
        <f>IFERROR(((H65*N65)-(V65*W65))/1000*VLOOKUP(F65,Lists!$C$16:$E$20,2,FALSE)*D65,"")</f>
        <v/>
      </c>
      <c r="AA65" s="124" t="str">
        <f>IFERROR(((H65*N65)-(V65*W65))/1000*VLOOKUP(F65,Lists!$C$16:$E$20,3,FALSE)*E65,"")</f>
        <v/>
      </c>
      <c r="AB65" s="122" t="str">
        <f t="shared" si="1"/>
        <v/>
      </c>
      <c r="AC65" s="124" t="str">
        <f t="shared" si="0"/>
        <v/>
      </c>
      <c r="AD65" s="122" t="str">
        <f>IFERROR(((H65*N65)*(1-IF(I65="",0,VLOOKUP(I65,Lists!$C$23:$D$27,2,FALSE)))-(V65*W65)*(1-IF(X65="",0,VLOOKUP(X65,Lists!$C$23:$D$27,2,FALSE))))/1000*VLOOKUP(F65,Lists!$C$16:$E$20,2,FALSE)*D65,"")</f>
        <v/>
      </c>
      <c r="AE65" s="124" t="str">
        <f>IFERROR(((H65*N65)*(1-IF(I65="",0,VLOOKUP(I65,Lists!$C$23:$D$27,2,FALSE)))-(V65*W65)*(1-IF(X65="",0,VLOOKUP(X65,Lists!$C$23:$D$27,2,FALSE))))/1000*VLOOKUP(F65,Lists!$C$16:$E$20,3,FALSE)*E65,"")</f>
        <v/>
      </c>
      <c r="AF65" s="125" t="str" cm="1">
        <f t="array" ref="AF65">IFERROR(V65*_xlfn.XLOOKUP(1,(P65=Lists!$G$20:$G$63)*(Q65=Lists!$H$20:$H$63),Lists!$I$20:$I$63),"")</f>
        <v/>
      </c>
      <c r="AG65" s="125" t="str">
        <f>IFERROR(IF(I65=X65,"",IF(X65="","",VLOOKUP(X65,Lists!$G$66:$H$70,2,FALSE)*V65*W65)),"")</f>
        <v/>
      </c>
      <c r="AH65" s="108" t="str">
        <f>IFERROR(VLOOKUP(J65,Lists!$G$3:$J$17,2,FALSE),"")</f>
        <v/>
      </c>
      <c r="AI65" s="108" t="str">
        <f>IFERROR(VLOOKUP(J65,Lists!$G$3:$J$17,3,FALSE),"")</f>
        <v/>
      </c>
      <c r="AJ65" s="108" t="str">
        <f>IFERROR(VLOOKUP(J65,Lists!$G$3:$J$17,4,FALSE),"")</f>
        <v/>
      </c>
      <c r="AK65" s="108" t="str">
        <f>IFERROR(VLOOKUP(P65,Lists!$C$30:$D$47,2,FALSE),"")</f>
        <v/>
      </c>
    </row>
    <row r="66" spans="2:37" x14ac:dyDescent="0.25">
      <c r="B66" s="5"/>
      <c r="C66" s="5"/>
      <c r="D66" s="122" t="str">
        <f>IFERROR(VLOOKUP(C66,Lists!$B$3:$E$13,3,FALSE),"")</f>
        <v/>
      </c>
      <c r="E66" s="123" t="str">
        <f>IFERROR(VLOOKUP(C66,Lists!$B$3:$E$13,4,FALSE),"")</f>
        <v/>
      </c>
      <c r="F66" s="5"/>
      <c r="H66" s="5"/>
      <c r="I66" s="5"/>
      <c r="J66" s="5"/>
      <c r="K66" s="5"/>
      <c r="L66" s="5"/>
      <c r="M66" s="5"/>
      <c r="N66" s="122" t="str" cm="1">
        <f t="array" ref="N66">IFERROR(_xlfn.XLOOKUP(1,(J66=Lists!$AC$3:$AC$886)*(K66=Lists!$AD$3:$AD$886)*(L66=Lists!$AE$3:$AE$886)*(M66=Lists!$AF$3:$AF$886),Lists!$AG$3:$AG$886),"")</f>
        <v/>
      </c>
      <c r="P66" s="5"/>
      <c r="Q66" s="5"/>
      <c r="R66" s="5"/>
      <c r="S66" s="5"/>
      <c r="T66" s="5"/>
      <c r="U66" s="5"/>
      <c r="V66" s="5"/>
      <c r="W66" s="5"/>
      <c r="X66" s="5"/>
      <c r="Z66" s="122" t="str">
        <f>IFERROR(((H66*N66)-(V66*W66))/1000*VLOOKUP(F66,Lists!$C$16:$E$20,2,FALSE)*D66,"")</f>
        <v/>
      </c>
      <c r="AA66" s="124" t="str">
        <f>IFERROR(((H66*N66)-(V66*W66))/1000*VLOOKUP(F66,Lists!$C$16:$E$20,3,FALSE)*E66,"")</f>
        <v/>
      </c>
      <c r="AB66" s="122" t="str">
        <f t="shared" si="1"/>
        <v/>
      </c>
      <c r="AC66" s="124" t="str">
        <f t="shared" si="0"/>
        <v/>
      </c>
      <c r="AD66" s="122" t="str">
        <f>IFERROR(((H66*N66)*(1-IF(I66="",0,VLOOKUP(I66,Lists!$C$23:$D$27,2,FALSE)))-(V66*W66)*(1-IF(X66="",0,VLOOKUP(X66,Lists!$C$23:$D$27,2,FALSE))))/1000*VLOOKUP(F66,Lists!$C$16:$E$20,2,FALSE)*D66,"")</f>
        <v/>
      </c>
      <c r="AE66" s="124" t="str">
        <f>IFERROR(((H66*N66)*(1-IF(I66="",0,VLOOKUP(I66,Lists!$C$23:$D$27,2,FALSE)))-(V66*W66)*(1-IF(X66="",0,VLOOKUP(X66,Lists!$C$23:$D$27,2,FALSE))))/1000*VLOOKUP(F66,Lists!$C$16:$E$20,3,FALSE)*E66,"")</f>
        <v/>
      </c>
      <c r="AF66" s="125" t="str" cm="1">
        <f t="array" ref="AF66">IFERROR(V66*_xlfn.XLOOKUP(1,(P66=Lists!$G$20:$G$63)*(Q66=Lists!$H$20:$H$63),Lists!$I$20:$I$63),"")</f>
        <v/>
      </c>
      <c r="AG66" s="125" t="str">
        <f>IFERROR(IF(I66=X66,"",IF(X66="","",VLOOKUP(X66,Lists!$G$66:$H$70,2,FALSE)*V66*W66)),"")</f>
        <v/>
      </c>
      <c r="AH66" s="108" t="str">
        <f>IFERROR(VLOOKUP(J66,Lists!$G$3:$J$17,2,FALSE),"")</f>
        <v/>
      </c>
      <c r="AI66" s="108" t="str">
        <f>IFERROR(VLOOKUP(J66,Lists!$G$3:$J$17,3,FALSE),"")</f>
        <v/>
      </c>
      <c r="AJ66" s="108" t="str">
        <f>IFERROR(VLOOKUP(J66,Lists!$G$3:$J$17,4,FALSE),"")</f>
        <v/>
      </c>
      <c r="AK66" s="108" t="str">
        <f>IFERROR(VLOOKUP(P66,Lists!$C$30:$D$47,2,FALSE),"")</f>
        <v/>
      </c>
    </row>
    <row r="67" spans="2:37" x14ac:dyDescent="0.25">
      <c r="B67" s="5"/>
      <c r="C67" s="5"/>
      <c r="D67" s="122" t="str">
        <f>IFERROR(VLOOKUP(C67,Lists!$B$3:$E$13,3,FALSE),"")</f>
        <v/>
      </c>
      <c r="E67" s="123" t="str">
        <f>IFERROR(VLOOKUP(C67,Lists!$B$3:$E$13,4,FALSE),"")</f>
        <v/>
      </c>
      <c r="F67" s="5"/>
      <c r="H67" s="5"/>
      <c r="I67" s="5"/>
      <c r="J67" s="5"/>
      <c r="K67" s="5"/>
      <c r="L67" s="5"/>
      <c r="M67" s="5"/>
      <c r="N67" s="122" t="str" cm="1">
        <f t="array" ref="N67">IFERROR(_xlfn.XLOOKUP(1,(J67=Lists!$AC$3:$AC$886)*(K67=Lists!$AD$3:$AD$886)*(L67=Lists!$AE$3:$AE$886)*(M67=Lists!$AF$3:$AF$886),Lists!$AG$3:$AG$886),"")</f>
        <v/>
      </c>
      <c r="P67" s="5"/>
      <c r="Q67" s="5"/>
      <c r="R67" s="5"/>
      <c r="S67" s="5"/>
      <c r="T67" s="5"/>
      <c r="U67" s="5"/>
      <c r="V67" s="5"/>
      <c r="W67" s="5"/>
      <c r="X67" s="5"/>
      <c r="Z67" s="122" t="str">
        <f>IFERROR(((H67*N67)-(V67*W67))/1000*VLOOKUP(F67,Lists!$C$16:$E$20,2,FALSE)*D67,"")</f>
        <v/>
      </c>
      <c r="AA67" s="124" t="str">
        <f>IFERROR(((H67*N67)-(V67*W67))/1000*VLOOKUP(F67,Lists!$C$16:$E$20,3,FALSE)*E67,"")</f>
        <v/>
      </c>
      <c r="AB67" s="122" t="str">
        <f t="shared" si="1"/>
        <v/>
      </c>
      <c r="AC67" s="124" t="str">
        <f t="shared" si="0"/>
        <v/>
      </c>
      <c r="AD67" s="122" t="str">
        <f>IFERROR(((H67*N67)*(1-IF(I67="",0,VLOOKUP(I67,Lists!$C$23:$D$27,2,FALSE)))-(V67*W67)*(1-IF(X67="",0,VLOOKUP(X67,Lists!$C$23:$D$27,2,FALSE))))/1000*VLOOKUP(F67,Lists!$C$16:$E$20,2,FALSE)*D67,"")</f>
        <v/>
      </c>
      <c r="AE67" s="124" t="str">
        <f>IFERROR(((H67*N67)*(1-IF(I67="",0,VLOOKUP(I67,Lists!$C$23:$D$27,2,FALSE)))-(V67*W67)*(1-IF(X67="",0,VLOOKUP(X67,Lists!$C$23:$D$27,2,FALSE))))/1000*VLOOKUP(F67,Lists!$C$16:$E$20,3,FALSE)*E67,"")</f>
        <v/>
      </c>
      <c r="AF67" s="125" t="str" cm="1">
        <f t="array" ref="AF67">IFERROR(V67*_xlfn.XLOOKUP(1,(P67=Lists!$G$20:$G$63)*(Q67=Lists!$H$20:$H$63),Lists!$I$20:$I$63),"")</f>
        <v/>
      </c>
      <c r="AG67" s="125" t="str">
        <f>IFERROR(IF(I67=X67,"",IF(X67="","",VLOOKUP(X67,Lists!$G$66:$H$70,2,FALSE)*V67*W67)),"")</f>
        <v/>
      </c>
      <c r="AH67" s="108" t="str">
        <f>IFERROR(VLOOKUP(J67,Lists!$G$3:$J$17,2,FALSE),"")</f>
        <v/>
      </c>
      <c r="AI67" s="108" t="str">
        <f>IFERROR(VLOOKUP(J67,Lists!$G$3:$J$17,3,FALSE),"")</f>
        <v/>
      </c>
      <c r="AJ67" s="108" t="str">
        <f>IFERROR(VLOOKUP(J67,Lists!$G$3:$J$17,4,FALSE),"")</f>
        <v/>
      </c>
      <c r="AK67" s="108" t="str">
        <f>IFERROR(VLOOKUP(P67,Lists!$C$30:$D$47,2,FALSE),"")</f>
        <v/>
      </c>
    </row>
    <row r="68" spans="2:37" x14ac:dyDescent="0.25">
      <c r="B68" s="5"/>
      <c r="C68" s="5"/>
      <c r="D68" s="122" t="str">
        <f>IFERROR(VLOOKUP(C68,Lists!$B$3:$E$13,3,FALSE),"")</f>
        <v/>
      </c>
      <c r="E68" s="123" t="str">
        <f>IFERROR(VLOOKUP(C68,Lists!$B$3:$E$13,4,FALSE),"")</f>
        <v/>
      </c>
      <c r="F68" s="5"/>
      <c r="H68" s="5"/>
      <c r="I68" s="5"/>
      <c r="J68" s="5"/>
      <c r="K68" s="5"/>
      <c r="L68" s="5"/>
      <c r="M68" s="5"/>
      <c r="N68" s="122" t="str" cm="1">
        <f t="array" ref="N68">IFERROR(_xlfn.XLOOKUP(1,(J68=Lists!$AC$3:$AC$886)*(K68=Lists!$AD$3:$AD$886)*(L68=Lists!$AE$3:$AE$886)*(M68=Lists!$AF$3:$AF$886),Lists!$AG$3:$AG$886),"")</f>
        <v/>
      </c>
      <c r="P68" s="5"/>
      <c r="Q68" s="5"/>
      <c r="R68" s="5"/>
      <c r="S68" s="5"/>
      <c r="T68" s="5"/>
      <c r="U68" s="5"/>
      <c r="V68" s="5"/>
      <c r="W68" s="5"/>
      <c r="X68" s="5"/>
      <c r="Z68" s="122" t="str">
        <f>IFERROR(((H68*N68)-(V68*W68))/1000*VLOOKUP(F68,Lists!$C$16:$E$20,2,FALSE)*D68,"")</f>
        <v/>
      </c>
      <c r="AA68" s="124" t="str">
        <f>IFERROR(((H68*N68)-(V68*W68))/1000*VLOOKUP(F68,Lists!$C$16:$E$20,3,FALSE)*E68,"")</f>
        <v/>
      </c>
      <c r="AB68" s="122" t="str">
        <f t="shared" si="1"/>
        <v/>
      </c>
      <c r="AC68" s="124" t="str">
        <f t="shared" si="0"/>
        <v/>
      </c>
      <c r="AD68" s="122" t="str">
        <f>IFERROR(((H68*N68)*(1-IF(I68="",0,VLOOKUP(I68,Lists!$C$23:$D$27,2,FALSE)))-(V68*W68)*(1-IF(X68="",0,VLOOKUP(X68,Lists!$C$23:$D$27,2,FALSE))))/1000*VLOOKUP(F68,Lists!$C$16:$E$20,2,FALSE)*D68,"")</f>
        <v/>
      </c>
      <c r="AE68" s="124" t="str">
        <f>IFERROR(((H68*N68)*(1-IF(I68="",0,VLOOKUP(I68,Lists!$C$23:$D$27,2,FALSE)))-(V68*W68)*(1-IF(X68="",0,VLOOKUP(X68,Lists!$C$23:$D$27,2,FALSE))))/1000*VLOOKUP(F68,Lists!$C$16:$E$20,3,FALSE)*E68,"")</f>
        <v/>
      </c>
      <c r="AF68" s="125" t="str" cm="1">
        <f t="array" ref="AF68">IFERROR(V68*_xlfn.XLOOKUP(1,(P68=Lists!$G$20:$G$63)*(Q68=Lists!$H$20:$H$63),Lists!$I$20:$I$63),"")</f>
        <v/>
      </c>
      <c r="AG68" s="125" t="str">
        <f>IFERROR(IF(I68=X68,"",IF(X68="","",VLOOKUP(X68,Lists!$G$66:$H$70,2,FALSE)*V68*W68)),"")</f>
        <v/>
      </c>
      <c r="AH68" s="108" t="str">
        <f>IFERROR(VLOOKUP(J68,Lists!$G$3:$J$17,2,FALSE),"")</f>
        <v/>
      </c>
      <c r="AI68" s="108" t="str">
        <f>IFERROR(VLOOKUP(J68,Lists!$G$3:$J$17,3,FALSE),"")</f>
        <v/>
      </c>
      <c r="AJ68" s="108" t="str">
        <f>IFERROR(VLOOKUP(J68,Lists!$G$3:$J$17,4,FALSE),"")</f>
        <v/>
      </c>
      <c r="AK68" s="108" t="str">
        <f>IFERROR(VLOOKUP(P68,Lists!$C$30:$D$47,2,FALSE),"")</f>
        <v/>
      </c>
    </row>
    <row r="69" spans="2:37" x14ac:dyDescent="0.25">
      <c r="B69" s="5"/>
      <c r="C69" s="5"/>
      <c r="D69" s="122" t="str">
        <f>IFERROR(VLOOKUP(C69,Lists!$B$3:$E$13,3,FALSE),"")</f>
        <v/>
      </c>
      <c r="E69" s="123" t="str">
        <f>IFERROR(VLOOKUP(C69,Lists!$B$3:$E$13,4,FALSE),"")</f>
        <v/>
      </c>
      <c r="F69" s="5"/>
      <c r="H69" s="5"/>
      <c r="I69" s="5"/>
      <c r="J69" s="5"/>
      <c r="K69" s="5"/>
      <c r="L69" s="5"/>
      <c r="M69" s="5"/>
      <c r="N69" s="122" t="str" cm="1">
        <f t="array" ref="N69">IFERROR(_xlfn.XLOOKUP(1,(J69=Lists!$AC$3:$AC$886)*(K69=Lists!$AD$3:$AD$886)*(L69=Lists!$AE$3:$AE$886)*(M69=Lists!$AF$3:$AF$886),Lists!$AG$3:$AG$886),"")</f>
        <v/>
      </c>
      <c r="P69" s="5"/>
      <c r="Q69" s="5"/>
      <c r="R69" s="5"/>
      <c r="S69" s="5"/>
      <c r="T69" s="5"/>
      <c r="U69" s="5"/>
      <c r="V69" s="5"/>
      <c r="W69" s="5"/>
      <c r="X69" s="5"/>
      <c r="Z69" s="122" t="str">
        <f>IFERROR(((H69*N69)-(V69*W69))/1000*VLOOKUP(F69,Lists!$C$16:$E$20,2,FALSE)*D69,"")</f>
        <v/>
      </c>
      <c r="AA69" s="124" t="str">
        <f>IFERROR(((H69*N69)-(V69*W69))/1000*VLOOKUP(F69,Lists!$C$16:$E$20,3,FALSE)*E69,"")</f>
        <v/>
      </c>
      <c r="AB69" s="122" t="str">
        <f t="shared" si="1"/>
        <v/>
      </c>
      <c r="AC69" s="124" t="str">
        <f t="shared" si="0"/>
        <v/>
      </c>
      <c r="AD69" s="122" t="str">
        <f>IFERROR(((H69*N69)*(1-IF(I69="",0,VLOOKUP(I69,Lists!$C$23:$D$27,2,FALSE)))-(V69*W69)*(1-IF(X69="",0,VLOOKUP(X69,Lists!$C$23:$D$27,2,FALSE))))/1000*VLOOKUP(F69,Lists!$C$16:$E$20,2,FALSE)*D69,"")</f>
        <v/>
      </c>
      <c r="AE69" s="124" t="str">
        <f>IFERROR(((H69*N69)*(1-IF(I69="",0,VLOOKUP(I69,Lists!$C$23:$D$27,2,FALSE)))-(V69*W69)*(1-IF(X69="",0,VLOOKUP(X69,Lists!$C$23:$D$27,2,FALSE))))/1000*VLOOKUP(F69,Lists!$C$16:$E$20,3,FALSE)*E69,"")</f>
        <v/>
      </c>
      <c r="AF69" s="125" t="str" cm="1">
        <f t="array" ref="AF69">IFERROR(V69*_xlfn.XLOOKUP(1,(P69=Lists!$G$20:$G$63)*(Q69=Lists!$H$20:$H$63),Lists!$I$20:$I$63),"")</f>
        <v/>
      </c>
      <c r="AG69" s="125" t="str">
        <f>IFERROR(IF(I69=X69,"",IF(X69="","",VLOOKUP(X69,Lists!$G$66:$H$70,2,FALSE)*V69*W69)),"")</f>
        <v/>
      </c>
      <c r="AH69" s="108" t="str">
        <f>IFERROR(VLOOKUP(J69,Lists!$G$3:$J$17,2,FALSE),"")</f>
        <v/>
      </c>
      <c r="AI69" s="108" t="str">
        <f>IFERROR(VLOOKUP(J69,Lists!$G$3:$J$17,3,FALSE),"")</f>
        <v/>
      </c>
      <c r="AJ69" s="108" t="str">
        <f>IFERROR(VLOOKUP(J69,Lists!$G$3:$J$17,4,FALSE),"")</f>
        <v/>
      </c>
      <c r="AK69" s="108" t="str">
        <f>IFERROR(VLOOKUP(P69,Lists!$C$30:$D$47,2,FALSE),"")</f>
        <v/>
      </c>
    </row>
    <row r="70" spans="2:37" x14ac:dyDescent="0.25">
      <c r="B70" s="5"/>
      <c r="C70" s="5"/>
      <c r="D70" s="122" t="str">
        <f>IFERROR(VLOOKUP(C70,Lists!$B$3:$E$13,3,FALSE),"")</f>
        <v/>
      </c>
      <c r="E70" s="123" t="str">
        <f>IFERROR(VLOOKUP(C70,Lists!$B$3:$E$13,4,FALSE),"")</f>
        <v/>
      </c>
      <c r="F70" s="5"/>
      <c r="H70" s="5"/>
      <c r="I70" s="5"/>
      <c r="J70" s="5"/>
      <c r="K70" s="5"/>
      <c r="L70" s="5"/>
      <c r="M70" s="5"/>
      <c r="N70" s="122" t="str" cm="1">
        <f t="array" ref="N70">IFERROR(_xlfn.XLOOKUP(1,(J70=Lists!$AC$3:$AC$886)*(K70=Lists!$AD$3:$AD$886)*(L70=Lists!$AE$3:$AE$886)*(M70=Lists!$AF$3:$AF$886),Lists!$AG$3:$AG$886),"")</f>
        <v/>
      </c>
      <c r="P70" s="5"/>
      <c r="Q70" s="5"/>
      <c r="R70" s="5"/>
      <c r="S70" s="5"/>
      <c r="T70" s="5"/>
      <c r="U70" s="5"/>
      <c r="V70" s="5"/>
      <c r="W70" s="5"/>
      <c r="X70" s="5"/>
      <c r="Z70" s="122" t="str">
        <f>IFERROR(((H70*N70)-(V70*W70))/1000*VLOOKUP(F70,Lists!$C$16:$E$20,2,FALSE)*D70,"")</f>
        <v/>
      </c>
      <c r="AA70" s="124" t="str">
        <f>IFERROR(((H70*N70)-(V70*W70))/1000*VLOOKUP(F70,Lists!$C$16:$E$20,3,FALSE)*E70,"")</f>
        <v/>
      </c>
      <c r="AB70" s="122" t="str">
        <f t="shared" si="1"/>
        <v/>
      </c>
      <c r="AC70" s="124" t="str">
        <f t="shared" si="0"/>
        <v/>
      </c>
      <c r="AD70" s="122" t="str">
        <f>IFERROR(((H70*N70)*(1-IF(I70="",0,VLOOKUP(I70,Lists!$C$23:$D$27,2,FALSE)))-(V70*W70)*(1-IF(X70="",0,VLOOKUP(X70,Lists!$C$23:$D$27,2,FALSE))))/1000*VLOOKUP(F70,Lists!$C$16:$E$20,2,FALSE)*D70,"")</f>
        <v/>
      </c>
      <c r="AE70" s="124" t="str">
        <f>IFERROR(((H70*N70)*(1-IF(I70="",0,VLOOKUP(I70,Lists!$C$23:$D$27,2,FALSE)))-(V70*W70)*(1-IF(X70="",0,VLOOKUP(X70,Lists!$C$23:$D$27,2,FALSE))))/1000*VLOOKUP(F70,Lists!$C$16:$E$20,3,FALSE)*E70,"")</f>
        <v/>
      </c>
      <c r="AF70" s="125" t="str" cm="1">
        <f t="array" ref="AF70">IFERROR(V70*_xlfn.XLOOKUP(1,(P70=Lists!$G$20:$G$63)*(Q70=Lists!$H$20:$H$63),Lists!$I$20:$I$63),"")</f>
        <v/>
      </c>
      <c r="AG70" s="125" t="str">
        <f>IFERROR(IF(I70=X70,"",IF(X70="","",VLOOKUP(X70,Lists!$G$66:$H$70,2,FALSE)*V70*W70)),"")</f>
        <v/>
      </c>
      <c r="AH70" s="108" t="str">
        <f>IFERROR(VLOOKUP(J70,Lists!$G$3:$J$17,2,FALSE),"")</f>
        <v/>
      </c>
      <c r="AI70" s="108" t="str">
        <f>IFERROR(VLOOKUP(J70,Lists!$G$3:$J$17,3,FALSE),"")</f>
        <v/>
      </c>
      <c r="AJ70" s="108" t="str">
        <f>IFERROR(VLOOKUP(J70,Lists!$G$3:$J$17,4,FALSE),"")</f>
        <v/>
      </c>
      <c r="AK70" s="108" t="str">
        <f>IFERROR(VLOOKUP(P70,Lists!$C$30:$D$47,2,FALSE),"")</f>
        <v/>
      </c>
    </row>
    <row r="71" spans="2:37" x14ac:dyDescent="0.25">
      <c r="B71" s="5"/>
      <c r="C71" s="5"/>
      <c r="D71" s="122" t="str">
        <f>IFERROR(VLOOKUP(C71,Lists!$B$3:$E$13,3,FALSE),"")</f>
        <v/>
      </c>
      <c r="E71" s="123" t="str">
        <f>IFERROR(VLOOKUP(C71,Lists!$B$3:$E$13,4,FALSE),"")</f>
        <v/>
      </c>
      <c r="F71" s="5"/>
      <c r="H71" s="5"/>
      <c r="I71" s="5"/>
      <c r="J71" s="5"/>
      <c r="K71" s="5"/>
      <c r="L71" s="5"/>
      <c r="M71" s="5"/>
      <c r="N71" s="122" t="str" cm="1">
        <f t="array" ref="N71">IFERROR(_xlfn.XLOOKUP(1,(J71=Lists!$AC$3:$AC$886)*(K71=Lists!$AD$3:$AD$886)*(L71=Lists!$AE$3:$AE$886)*(M71=Lists!$AF$3:$AF$886),Lists!$AG$3:$AG$886),"")</f>
        <v/>
      </c>
      <c r="P71" s="5"/>
      <c r="Q71" s="5"/>
      <c r="R71" s="5"/>
      <c r="S71" s="5"/>
      <c r="T71" s="5"/>
      <c r="U71" s="5"/>
      <c r="V71" s="5"/>
      <c r="W71" s="5"/>
      <c r="X71" s="5"/>
      <c r="Z71" s="122" t="str">
        <f>IFERROR(((H71*N71)-(V71*W71))/1000*VLOOKUP(F71,Lists!$C$16:$E$20,2,FALSE)*D71,"")</f>
        <v/>
      </c>
      <c r="AA71" s="124" t="str">
        <f>IFERROR(((H71*N71)-(V71*W71))/1000*VLOOKUP(F71,Lists!$C$16:$E$20,3,FALSE)*E71,"")</f>
        <v/>
      </c>
      <c r="AB71" s="122" t="str">
        <f t="shared" si="1"/>
        <v/>
      </c>
      <c r="AC71" s="124" t="str">
        <f t="shared" si="0"/>
        <v/>
      </c>
      <c r="AD71" s="122" t="str">
        <f>IFERROR(((H71*N71)*(1-IF(I71="",0,VLOOKUP(I71,Lists!$C$23:$D$27,2,FALSE)))-(V71*W71)*(1-IF(X71="",0,VLOOKUP(X71,Lists!$C$23:$D$27,2,FALSE))))/1000*VLOOKUP(F71,Lists!$C$16:$E$20,2,FALSE)*D71,"")</f>
        <v/>
      </c>
      <c r="AE71" s="124" t="str">
        <f>IFERROR(((H71*N71)*(1-IF(I71="",0,VLOOKUP(I71,Lists!$C$23:$D$27,2,FALSE)))-(V71*W71)*(1-IF(X71="",0,VLOOKUP(X71,Lists!$C$23:$D$27,2,FALSE))))/1000*VLOOKUP(F71,Lists!$C$16:$E$20,3,FALSE)*E71,"")</f>
        <v/>
      </c>
      <c r="AF71" s="125" t="str" cm="1">
        <f t="array" ref="AF71">IFERROR(V71*_xlfn.XLOOKUP(1,(P71=Lists!$G$20:$G$63)*(Q71=Lists!$H$20:$H$63),Lists!$I$20:$I$63),"")</f>
        <v/>
      </c>
      <c r="AG71" s="125" t="str">
        <f>IFERROR(IF(I71=X71,"",IF(X71="","",VLOOKUP(X71,Lists!$G$66:$H$70,2,FALSE)*V71*W71)),"")</f>
        <v/>
      </c>
      <c r="AH71" s="108" t="str">
        <f>IFERROR(VLOOKUP(J71,Lists!$G$3:$J$17,2,FALSE),"")</f>
        <v/>
      </c>
      <c r="AI71" s="108" t="str">
        <f>IFERROR(VLOOKUP(J71,Lists!$G$3:$J$17,3,FALSE),"")</f>
        <v/>
      </c>
      <c r="AJ71" s="108" t="str">
        <f>IFERROR(VLOOKUP(J71,Lists!$G$3:$J$17,4,FALSE),"")</f>
        <v/>
      </c>
      <c r="AK71" s="108" t="str">
        <f>IFERROR(VLOOKUP(P71,Lists!$C$30:$D$47,2,FALSE),"")</f>
        <v/>
      </c>
    </row>
    <row r="72" spans="2:37" x14ac:dyDescent="0.25">
      <c r="B72" s="5"/>
      <c r="C72" s="5"/>
      <c r="D72" s="122" t="str">
        <f>IFERROR(VLOOKUP(C72,Lists!$B$3:$E$13,3,FALSE),"")</f>
        <v/>
      </c>
      <c r="E72" s="123" t="str">
        <f>IFERROR(VLOOKUP(C72,Lists!$B$3:$E$13,4,FALSE),"")</f>
        <v/>
      </c>
      <c r="F72" s="5"/>
      <c r="H72" s="5"/>
      <c r="I72" s="5"/>
      <c r="J72" s="5"/>
      <c r="K72" s="5"/>
      <c r="L72" s="5"/>
      <c r="M72" s="5"/>
      <c r="N72" s="122" t="str" cm="1">
        <f t="array" ref="N72">IFERROR(_xlfn.XLOOKUP(1,(J72=Lists!$AC$3:$AC$886)*(K72=Lists!$AD$3:$AD$886)*(L72=Lists!$AE$3:$AE$886)*(M72=Lists!$AF$3:$AF$886),Lists!$AG$3:$AG$886),"")</f>
        <v/>
      </c>
      <c r="P72" s="5"/>
      <c r="Q72" s="5"/>
      <c r="R72" s="5"/>
      <c r="S72" s="5"/>
      <c r="T72" s="5"/>
      <c r="U72" s="5"/>
      <c r="V72" s="5"/>
      <c r="W72" s="5"/>
      <c r="X72" s="5"/>
      <c r="Z72" s="122" t="str">
        <f>IFERROR(((H72*N72)-(V72*W72))/1000*VLOOKUP(F72,Lists!$C$16:$E$20,2,FALSE)*D72,"")</f>
        <v/>
      </c>
      <c r="AA72" s="124" t="str">
        <f>IFERROR(((H72*N72)-(V72*W72))/1000*VLOOKUP(F72,Lists!$C$16:$E$20,3,FALSE)*E72,"")</f>
        <v/>
      </c>
      <c r="AB72" s="122" t="str">
        <f t="shared" si="1"/>
        <v/>
      </c>
      <c r="AC72" s="124" t="str">
        <f t="shared" si="0"/>
        <v/>
      </c>
      <c r="AD72" s="122" t="str">
        <f>IFERROR(((H72*N72)*(1-IF(I72="",0,VLOOKUP(I72,Lists!$C$23:$D$27,2,FALSE)))-(V72*W72)*(1-IF(X72="",0,VLOOKUP(X72,Lists!$C$23:$D$27,2,FALSE))))/1000*VLOOKUP(F72,Lists!$C$16:$E$20,2,FALSE)*D72,"")</f>
        <v/>
      </c>
      <c r="AE72" s="124" t="str">
        <f>IFERROR(((H72*N72)*(1-IF(I72="",0,VLOOKUP(I72,Lists!$C$23:$D$27,2,FALSE)))-(V72*W72)*(1-IF(X72="",0,VLOOKUP(X72,Lists!$C$23:$D$27,2,FALSE))))/1000*VLOOKUP(F72,Lists!$C$16:$E$20,3,FALSE)*E72,"")</f>
        <v/>
      </c>
      <c r="AF72" s="125" t="str" cm="1">
        <f t="array" ref="AF72">IFERROR(V72*_xlfn.XLOOKUP(1,(P72=Lists!$G$20:$G$63)*(Q72=Lists!$H$20:$H$63),Lists!$I$20:$I$63),"")</f>
        <v/>
      </c>
      <c r="AG72" s="125" t="str">
        <f>IFERROR(IF(I72=X72,"",IF(X72="","",VLOOKUP(X72,Lists!$G$66:$H$70,2,FALSE)*V72*W72)),"")</f>
        <v/>
      </c>
      <c r="AH72" s="108" t="str">
        <f>IFERROR(VLOOKUP(J72,Lists!$G$3:$J$17,2,FALSE),"")</f>
        <v/>
      </c>
      <c r="AI72" s="108" t="str">
        <f>IFERROR(VLOOKUP(J72,Lists!$G$3:$J$17,3,FALSE),"")</f>
        <v/>
      </c>
      <c r="AJ72" s="108" t="str">
        <f>IFERROR(VLOOKUP(J72,Lists!$G$3:$J$17,4,FALSE),"")</f>
        <v/>
      </c>
      <c r="AK72" s="108" t="str">
        <f>IFERROR(VLOOKUP(P72,Lists!$C$30:$D$47,2,FALSE),"")</f>
        <v/>
      </c>
    </row>
    <row r="73" spans="2:37" x14ac:dyDescent="0.25">
      <c r="B73" s="5"/>
      <c r="C73" s="5"/>
      <c r="D73" s="122" t="str">
        <f>IFERROR(VLOOKUP(C73,Lists!$B$3:$E$13,3,FALSE),"")</f>
        <v/>
      </c>
      <c r="E73" s="123" t="str">
        <f>IFERROR(VLOOKUP(C73,Lists!$B$3:$E$13,4,FALSE),"")</f>
        <v/>
      </c>
      <c r="F73" s="5"/>
      <c r="H73" s="5"/>
      <c r="I73" s="5"/>
      <c r="J73" s="5"/>
      <c r="K73" s="5"/>
      <c r="L73" s="5"/>
      <c r="M73" s="5"/>
      <c r="N73" s="122" t="str" cm="1">
        <f t="array" ref="N73">IFERROR(_xlfn.XLOOKUP(1,(J73=Lists!$AC$3:$AC$886)*(K73=Lists!$AD$3:$AD$886)*(L73=Lists!$AE$3:$AE$886)*(M73=Lists!$AF$3:$AF$886),Lists!$AG$3:$AG$886),"")</f>
        <v/>
      </c>
      <c r="P73" s="5"/>
      <c r="Q73" s="5"/>
      <c r="R73" s="5"/>
      <c r="S73" s="5"/>
      <c r="T73" s="5"/>
      <c r="U73" s="5"/>
      <c r="V73" s="5"/>
      <c r="W73" s="5"/>
      <c r="X73" s="5"/>
      <c r="Z73" s="122" t="str">
        <f>IFERROR(((H73*N73)-(V73*W73))/1000*VLOOKUP(F73,Lists!$C$16:$E$20,2,FALSE)*D73,"")</f>
        <v/>
      </c>
      <c r="AA73" s="124" t="str">
        <f>IFERROR(((H73*N73)-(V73*W73))/1000*VLOOKUP(F73,Lists!$C$16:$E$20,3,FALSE)*E73,"")</f>
        <v/>
      </c>
      <c r="AB73" s="122" t="str">
        <f t="shared" si="1"/>
        <v/>
      </c>
      <c r="AC73" s="124" t="str">
        <f t="shared" si="0"/>
        <v/>
      </c>
      <c r="AD73" s="122" t="str">
        <f>IFERROR(((H73*N73)*(1-IF(I73="",0,VLOOKUP(I73,Lists!$C$23:$D$27,2,FALSE)))-(V73*W73)*(1-IF(X73="",0,VLOOKUP(X73,Lists!$C$23:$D$27,2,FALSE))))/1000*VLOOKUP(F73,Lists!$C$16:$E$20,2,FALSE)*D73,"")</f>
        <v/>
      </c>
      <c r="AE73" s="124" t="str">
        <f>IFERROR(((H73*N73)*(1-IF(I73="",0,VLOOKUP(I73,Lists!$C$23:$D$27,2,FALSE)))-(V73*W73)*(1-IF(X73="",0,VLOOKUP(X73,Lists!$C$23:$D$27,2,FALSE))))/1000*VLOOKUP(F73,Lists!$C$16:$E$20,3,FALSE)*E73,"")</f>
        <v/>
      </c>
      <c r="AF73" s="125" t="str" cm="1">
        <f t="array" ref="AF73">IFERROR(V73*_xlfn.XLOOKUP(1,(P73=Lists!$G$20:$G$63)*(Q73=Lists!$H$20:$H$63),Lists!$I$20:$I$63),"")</f>
        <v/>
      </c>
      <c r="AG73" s="125" t="str">
        <f>IFERROR(IF(I73=X73,"",IF(X73="","",VLOOKUP(X73,Lists!$G$66:$H$70,2,FALSE)*V73*W73)),"")</f>
        <v/>
      </c>
      <c r="AH73" s="108" t="str">
        <f>IFERROR(VLOOKUP(J73,Lists!$G$3:$J$17,2,FALSE),"")</f>
        <v/>
      </c>
      <c r="AI73" s="108" t="str">
        <f>IFERROR(VLOOKUP(J73,Lists!$G$3:$J$17,3,FALSE),"")</f>
        <v/>
      </c>
      <c r="AJ73" s="108" t="str">
        <f>IFERROR(VLOOKUP(J73,Lists!$G$3:$J$17,4,FALSE),"")</f>
        <v/>
      </c>
      <c r="AK73" s="108" t="str">
        <f>IFERROR(VLOOKUP(P73,Lists!$C$30:$D$47,2,FALSE),"")</f>
        <v/>
      </c>
    </row>
    <row r="74" spans="2:37" x14ac:dyDescent="0.25">
      <c r="B74" s="5"/>
      <c r="C74" s="5"/>
      <c r="D74" s="122" t="str">
        <f>IFERROR(VLOOKUP(C74,Lists!$B$3:$E$13,3,FALSE),"")</f>
        <v/>
      </c>
      <c r="E74" s="123" t="str">
        <f>IFERROR(VLOOKUP(C74,Lists!$B$3:$E$13,4,FALSE),"")</f>
        <v/>
      </c>
      <c r="F74" s="5"/>
      <c r="H74" s="5"/>
      <c r="I74" s="5"/>
      <c r="J74" s="5"/>
      <c r="K74" s="5"/>
      <c r="L74" s="5"/>
      <c r="M74" s="5"/>
      <c r="N74" s="122" t="str" cm="1">
        <f t="array" ref="N74">IFERROR(_xlfn.XLOOKUP(1,(J74=Lists!$AC$3:$AC$886)*(K74=Lists!$AD$3:$AD$886)*(L74=Lists!$AE$3:$AE$886)*(M74=Lists!$AF$3:$AF$886),Lists!$AG$3:$AG$886),"")</f>
        <v/>
      </c>
      <c r="P74" s="5"/>
      <c r="Q74" s="5"/>
      <c r="R74" s="5"/>
      <c r="S74" s="5"/>
      <c r="T74" s="5"/>
      <c r="U74" s="5"/>
      <c r="V74" s="5"/>
      <c r="W74" s="5"/>
      <c r="X74" s="5"/>
      <c r="Z74" s="122" t="str">
        <f>IFERROR(((H74*N74)-(V74*W74))/1000*VLOOKUP(F74,Lists!$C$16:$E$20,2,FALSE)*D74,"")</f>
        <v/>
      </c>
      <c r="AA74" s="124" t="str">
        <f>IFERROR(((H74*N74)-(V74*W74))/1000*VLOOKUP(F74,Lists!$C$16:$E$20,3,FALSE)*E74,"")</f>
        <v/>
      </c>
      <c r="AB74" s="122" t="str">
        <f t="shared" si="1"/>
        <v/>
      </c>
      <c r="AC74" s="124" t="str">
        <f t="shared" si="0"/>
        <v/>
      </c>
      <c r="AD74" s="122" t="str">
        <f>IFERROR(((H74*N74)*(1-IF(I74="",0,VLOOKUP(I74,Lists!$C$23:$D$27,2,FALSE)))-(V74*W74)*(1-IF(X74="",0,VLOOKUP(X74,Lists!$C$23:$D$27,2,FALSE))))/1000*VLOOKUP(F74,Lists!$C$16:$E$20,2,FALSE)*D74,"")</f>
        <v/>
      </c>
      <c r="AE74" s="124" t="str">
        <f>IFERROR(((H74*N74)*(1-IF(I74="",0,VLOOKUP(I74,Lists!$C$23:$D$27,2,FALSE)))-(V74*W74)*(1-IF(X74="",0,VLOOKUP(X74,Lists!$C$23:$D$27,2,FALSE))))/1000*VLOOKUP(F74,Lists!$C$16:$E$20,3,FALSE)*E74,"")</f>
        <v/>
      </c>
      <c r="AF74" s="125" t="str" cm="1">
        <f t="array" ref="AF74">IFERROR(V74*_xlfn.XLOOKUP(1,(P74=Lists!$G$20:$G$63)*(Q74=Lists!$H$20:$H$63),Lists!$I$20:$I$63),"")</f>
        <v/>
      </c>
      <c r="AG74" s="125" t="str">
        <f>IFERROR(IF(I74=X74,"",IF(X74="","",VLOOKUP(X74,Lists!$G$66:$H$70,2,FALSE)*V74*W74)),"")</f>
        <v/>
      </c>
      <c r="AH74" s="108" t="str">
        <f>IFERROR(VLOOKUP(J74,Lists!$G$3:$J$17,2,FALSE),"")</f>
        <v/>
      </c>
      <c r="AI74" s="108" t="str">
        <f>IFERROR(VLOOKUP(J74,Lists!$G$3:$J$17,3,FALSE),"")</f>
        <v/>
      </c>
      <c r="AJ74" s="108" t="str">
        <f>IFERROR(VLOOKUP(J74,Lists!$G$3:$J$17,4,FALSE),"")</f>
        <v/>
      </c>
      <c r="AK74" s="108" t="str">
        <f>IFERROR(VLOOKUP(P74,Lists!$C$30:$D$47,2,FALSE),"")</f>
        <v/>
      </c>
    </row>
    <row r="75" spans="2:37" x14ac:dyDescent="0.25">
      <c r="B75" s="5"/>
      <c r="C75" s="5"/>
      <c r="D75" s="122" t="str">
        <f>IFERROR(VLOOKUP(C75,Lists!$B$3:$E$13,3,FALSE),"")</f>
        <v/>
      </c>
      <c r="E75" s="123" t="str">
        <f>IFERROR(VLOOKUP(C75,Lists!$B$3:$E$13,4,FALSE),"")</f>
        <v/>
      </c>
      <c r="F75" s="5"/>
      <c r="H75" s="5"/>
      <c r="I75" s="5"/>
      <c r="J75" s="5"/>
      <c r="K75" s="5"/>
      <c r="L75" s="5"/>
      <c r="M75" s="5"/>
      <c r="N75" s="122" t="str" cm="1">
        <f t="array" ref="N75">IFERROR(_xlfn.XLOOKUP(1,(J75=Lists!$AC$3:$AC$886)*(K75=Lists!$AD$3:$AD$886)*(L75=Lists!$AE$3:$AE$886)*(M75=Lists!$AF$3:$AF$886),Lists!$AG$3:$AG$886),"")</f>
        <v/>
      </c>
      <c r="P75" s="5"/>
      <c r="Q75" s="5"/>
      <c r="R75" s="5"/>
      <c r="S75" s="5"/>
      <c r="T75" s="5"/>
      <c r="U75" s="5"/>
      <c r="V75" s="5"/>
      <c r="W75" s="5"/>
      <c r="X75" s="5"/>
      <c r="Z75" s="122" t="str">
        <f>IFERROR(((H75*N75)-(V75*W75))/1000*VLOOKUP(F75,Lists!$C$16:$E$20,2,FALSE)*D75,"")</f>
        <v/>
      </c>
      <c r="AA75" s="124" t="str">
        <f>IFERROR(((H75*N75)-(V75*W75))/1000*VLOOKUP(F75,Lists!$C$16:$E$20,3,FALSE)*E75,"")</f>
        <v/>
      </c>
      <c r="AB75" s="122" t="str">
        <f t="shared" si="1"/>
        <v/>
      </c>
      <c r="AC75" s="124" t="str">
        <f t="shared" si="0"/>
        <v/>
      </c>
      <c r="AD75" s="122" t="str">
        <f>IFERROR(((H75*N75)*(1-IF(I75="",0,VLOOKUP(I75,Lists!$C$23:$D$27,2,FALSE)))-(V75*W75)*(1-IF(X75="",0,VLOOKUP(X75,Lists!$C$23:$D$27,2,FALSE))))/1000*VLOOKUP(F75,Lists!$C$16:$E$20,2,FALSE)*D75,"")</f>
        <v/>
      </c>
      <c r="AE75" s="124" t="str">
        <f>IFERROR(((H75*N75)*(1-IF(I75="",0,VLOOKUP(I75,Lists!$C$23:$D$27,2,FALSE)))-(V75*W75)*(1-IF(X75="",0,VLOOKUP(X75,Lists!$C$23:$D$27,2,FALSE))))/1000*VLOOKUP(F75,Lists!$C$16:$E$20,3,FALSE)*E75,"")</f>
        <v/>
      </c>
      <c r="AF75" s="125" t="str" cm="1">
        <f t="array" ref="AF75">IFERROR(V75*_xlfn.XLOOKUP(1,(P75=Lists!$G$20:$G$63)*(Q75=Lists!$H$20:$H$63),Lists!$I$20:$I$63),"")</f>
        <v/>
      </c>
      <c r="AG75" s="125" t="str">
        <f>IFERROR(IF(I75=X75,"",IF(X75="","",VLOOKUP(X75,Lists!$G$66:$H$70,2,FALSE)*V75*W75)),"")</f>
        <v/>
      </c>
      <c r="AH75" s="108" t="str">
        <f>IFERROR(VLOOKUP(J75,Lists!$G$3:$J$17,2,FALSE),"")</f>
        <v/>
      </c>
      <c r="AI75" s="108" t="str">
        <f>IFERROR(VLOOKUP(J75,Lists!$G$3:$J$17,3,FALSE),"")</f>
        <v/>
      </c>
      <c r="AJ75" s="108" t="str">
        <f>IFERROR(VLOOKUP(J75,Lists!$G$3:$J$17,4,FALSE),"")</f>
        <v/>
      </c>
      <c r="AK75" s="108" t="str">
        <f>IFERROR(VLOOKUP(P75,Lists!$C$30:$D$47,2,FALSE),"")</f>
        <v/>
      </c>
    </row>
    <row r="76" spans="2:37" x14ac:dyDescent="0.25">
      <c r="B76" s="5"/>
      <c r="C76" s="5"/>
      <c r="D76" s="122" t="str">
        <f>IFERROR(VLOOKUP(C76,Lists!$B$3:$E$13,3,FALSE),"")</f>
        <v/>
      </c>
      <c r="E76" s="123" t="str">
        <f>IFERROR(VLOOKUP(C76,Lists!$B$3:$E$13,4,FALSE),"")</f>
        <v/>
      </c>
      <c r="F76" s="5"/>
      <c r="H76" s="5"/>
      <c r="I76" s="5"/>
      <c r="J76" s="5"/>
      <c r="K76" s="5"/>
      <c r="L76" s="5"/>
      <c r="M76" s="5"/>
      <c r="N76" s="122" t="str" cm="1">
        <f t="array" ref="N76">IFERROR(_xlfn.XLOOKUP(1,(J76=Lists!$AC$3:$AC$886)*(K76=Lists!$AD$3:$AD$886)*(L76=Lists!$AE$3:$AE$886)*(M76=Lists!$AF$3:$AF$886),Lists!$AG$3:$AG$886),"")</f>
        <v/>
      </c>
      <c r="P76" s="5"/>
      <c r="Q76" s="5"/>
      <c r="R76" s="5"/>
      <c r="S76" s="5"/>
      <c r="T76" s="5"/>
      <c r="U76" s="5"/>
      <c r="V76" s="5"/>
      <c r="W76" s="5"/>
      <c r="X76" s="5"/>
      <c r="Z76" s="122" t="str">
        <f>IFERROR(((H76*N76)-(V76*W76))/1000*VLOOKUP(F76,Lists!$C$16:$E$20,2,FALSE)*D76,"")</f>
        <v/>
      </c>
      <c r="AA76" s="124" t="str">
        <f>IFERROR(((H76*N76)-(V76*W76))/1000*VLOOKUP(F76,Lists!$C$16:$E$20,3,FALSE)*E76,"")</f>
        <v/>
      </c>
      <c r="AB76" s="122" t="str">
        <f t="shared" si="1"/>
        <v/>
      </c>
      <c r="AC76" s="124" t="str">
        <f t="shared" si="0"/>
        <v/>
      </c>
      <c r="AD76" s="122" t="str">
        <f>IFERROR(((H76*N76)*(1-IF(I76="",0,VLOOKUP(I76,Lists!$C$23:$D$27,2,FALSE)))-(V76*W76)*(1-IF(X76="",0,VLOOKUP(X76,Lists!$C$23:$D$27,2,FALSE))))/1000*VLOOKUP(F76,Lists!$C$16:$E$20,2,FALSE)*D76,"")</f>
        <v/>
      </c>
      <c r="AE76" s="124" t="str">
        <f>IFERROR(((H76*N76)*(1-IF(I76="",0,VLOOKUP(I76,Lists!$C$23:$D$27,2,FALSE)))-(V76*W76)*(1-IF(X76="",0,VLOOKUP(X76,Lists!$C$23:$D$27,2,FALSE))))/1000*VLOOKUP(F76,Lists!$C$16:$E$20,3,FALSE)*E76,"")</f>
        <v/>
      </c>
      <c r="AF76" s="125" t="str" cm="1">
        <f t="array" ref="AF76">IFERROR(V76*_xlfn.XLOOKUP(1,(P76=Lists!$G$20:$G$63)*(Q76=Lists!$H$20:$H$63),Lists!$I$20:$I$63),"")</f>
        <v/>
      </c>
      <c r="AG76" s="125" t="str">
        <f>IFERROR(IF(I76=X76,"",IF(X76="","",VLOOKUP(X76,Lists!$G$66:$H$70,2,FALSE)*V76*W76)),"")</f>
        <v/>
      </c>
      <c r="AH76" s="108" t="str">
        <f>IFERROR(VLOOKUP(J76,Lists!$G$3:$J$17,2,FALSE),"")</f>
        <v/>
      </c>
      <c r="AI76" s="108" t="str">
        <f>IFERROR(VLOOKUP(J76,Lists!$G$3:$J$17,3,FALSE),"")</f>
        <v/>
      </c>
      <c r="AJ76" s="108" t="str">
        <f>IFERROR(VLOOKUP(J76,Lists!$G$3:$J$17,4,FALSE),"")</f>
        <v/>
      </c>
      <c r="AK76" s="108" t="str">
        <f>IFERROR(VLOOKUP(P76,Lists!$C$30:$D$47,2,FALSE),"")</f>
        <v/>
      </c>
    </row>
    <row r="77" spans="2:37" x14ac:dyDescent="0.25">
      <c r="B77" s="5"/>
      <c r="C77" s="5"/>
      <c r="D77" s="122" t="str">
        <f>IFERROR(VLOOKUP(C77,Lists!$B$3:$E$13,3,FALSE),"")</f>
        <v/>
      </c>
      <c r="E77" s="123" t="str">
        <f>IFERROR(VLOOKUP(C77,Lists!$B$3:$E$13,4,FALSE),"")</f>
        <v/>
      </c>
      <c r="F77" s="5"/>
      <c r="H77" s="5"/>
      <c r="I77" s="5"/>
      <c r="J77" s="5"/>
      <c r="K77" s="5"/>
      <c r="L77" s="5"/>
      <c r="M77" s="5"/>
      <c r="N77" s="122" t="str" cm="1">
        <f t="array" ref="N77">IFERROR(_xlfn.XLOOKUP(1,(J77=Lists!$AC$3:$AC$886)*(K77=Lists!$AD$3:$AD$886)*(L77=Lists!$AE$3:$AE$886)*(M77=Lists!$AF$3:$AF$886),Lists!$AG$3:$AG$886),"")</f>
        <v/>
      </c>
      <c r="P77" s="5"/>
      <c r="Q77" s="5"/>
      <c r="R77" s="5"/>
      <c r="S77" s="5"/>
      <c r="T77" s="5"/>
      <c r="U77" s="5"/>
      <c r="V77" s="5"/>
      <c r="W77" s="5"/>
      <c r="X77" s="5"/>
      <c r="Z77" s="122" t="str">
        <f>IFERROR(((H77*N77)-(V77*W77))/1000*VLOOKUP(F77,Lists!$C$16:$E$20,2,FALSE)*D77,"")</f>
        <v/>
      </c>
      <c r="AA77" s="124" t="str">
        <f>IFERROR(((H77*N77)-(V77*W77))/1000*VLOOKUP(F77,Lists!$C$16:$E$20,3,FALSE)*E77,"")</f>
        <v/>
      </c>
      <c r="AB77" s="122" t="str">
        <f t="shared" si="1"/>
        <v/>
      </c>
      <c r="AC77" s="124" t="str">
        <f t="shared" si="0"/>
        <v/>
      </c>
      <c r="AD77" s="122" t="str">
        <f>IFERROR(((H77*N77)*(1-IF(I77="",0,VLOOKUP(I77,Lists!$C$23:$D$27,2,FALSE)))-(V77*W77)*(1-IF(X77="",0,VLOOKUP(X77,Lists!$C$23:$D$27,2,FALSE))))/1000*VLOOKUP(F77,Lists!$C$16:$E$20,2,FALSE)*D77,"")</f>
        <v/>
      </c>
      <c r="AE77" s="124" t="str">
        <f>IFERROR(((H77*N77)*(1-IF(I77="",0,VLOOKUP(I77,Lists!$C$23:$D$27,2,FALSE)))-(V77*W77)*(1-IF(X77="",0,VLOOKUP(X77,Lists!$C$23:$D$27,2,FALSE))))/1000*VLOOKUP(F77,Lists!$C$16:$E$20,3,FALSE)*E77,"")</f>
        <v/>
      </c>
      <c r="AF77" s="125" t="str" cm="1">
        <f t="array" ref="AF77">IFERROR(V77*_xlfn.XLOOKUP(1,(P77=Lists!$G$20:$G$63)*(Q77=Lists!$H$20:$H$63),Lists!$I$20:$I$63),"")</f>
        <v/>
      </c>
      <c r="AG77" s="125" t="str">
        <f>IFERROR(IF(I77=X77,"",IF(X77="","",VLOOKUP(X77,Lists!$G$66:$H$70,2,FALSE)*V77*W77)),"")</f>
        <v/>
      </c>
      <c r="AH77" s="108" t="str">
        <f>IFERROR(VLOOKUP(J77,Lists!$G$3:$J$17,2,FALSE),"")</f>
        <v/>
      </c>
      <c r="AI77" s="108" t="str">
        <f>IFERROR(VLOOKUP(J77,Lists!$G$3:$J$17,3,FALSE),"")</f>
        <v/>
      </c>
      <c r="AJ77" s="108" t="str">
        <f>IFERROR(VLOOKUP(J77,Lists!$G$3:$J$17,4,FALSE),"")</f>
        <v/>
      </c>
      <c r="AK77" s="108" t="str">
        <f>IFERROR(VLOOKUP(P77,Lists!$C$30:$D$47,2,FALSE),"")</f>
        <v/>
      </c>
    </row>
    <row r="78" spans="2:37" x14ac:dyDescent="0.25">
      <c r="B78" s="5"/>
      <c r="C78" s="5"/>
      <c r="D78" s="122" t="str">
        <f>IFERROR(VLOOKUP(C78,Lists!$B$3:$E$13,3,FALSE),"")</f>
        <v/>
      </c>
      <c r="E78" s="123" t="str">
        <f>IFERROR(VLOOKUP(C78,Lists!$B$3:$E$13,4,FALSE),"")</f>
        <v/>
      </c>
      <c r="F78" s="5"/>
      <c r="H78" s="5"/>
      <c r="I78" s="5"/>
      <c r="J78" s="5"/>
      <c r="K78" s="5"/>
      <c r="L78" s="5"/>
      <c r="M78" s="5"/>
      <c r="N78" s="122" t="str" cm="1">
        <f t="array" ref="N78">IFERROR(_xlfn.XLOOKUP(1,(J78=Lists!$AC$3:$AC$886)*(K78=Lists!$AD$3:$AD$886)*(L78=Lists!$AE$3:$AE$886)*(M78=Lists!$AF$3:$AF$886),Lists!$AG$3:$AG$886),"")</f>
        <v/>
      </c>
      <c r="P78" s="5"/>
      <c r="Q78" s="5"/>
      <c r="R78" s="5"/>
      <c r="S78" s="5"/>
      <c r="T78" s="5"/>
      <c r="U78" s="5"/>
      <c r="V78" s="5"/>
      <c r="W78" s="5"/>
      <c r="X78" s="5"/>
      <c r="Z78" s="122" t="str">
        <f>IFERROR(((H78*N78)-(V78*W78))/1000*VLOOKUP(F78,Lists!$C$16:$E$20,2,FALSE)*D78,"")</f>
        <v/>
      </c>
      <c r="AA78" s="124" t="str">
        <f>IFERROR(((H78*N78)-(V78*W78))/1000*VLOOKUP(F78,Lists!$C$16:$E$20,3,FALSE)*E78,"")</f>
        <v/>
      </c>
      <c r="AB78" s="122" t="str">
        <f t="shared" si="1"/>
        <v/>
      </c>
      <c r="AC78" s="124" t="str">
        <f t="shared" si="0"/>
        <v/>
      </c>
      <c r="AD78" s="122" t="str">
        <f>IFERROR(((H78*N78)*(1-IF(I78="",0,VLOOKUP(I78,Lists!$C$23:$D$27,2,FALSE)))-(V78*W78)*(1-IF(X78="",0,VLOOKUP(X78,Lists!$C$23:$D$27,2,FALSE))))/1000*VLOOKUP(F78,Lists!$C$16:$E$20,2,FALSE)*D78,"")</f>
        <v/>
      </c>
      <c r="AE78" s="124" t="str">
        <f>IFERROR(((H78*N78)*(1-IF(I78="",0,VLOOKUP(I78,Lists!$C$23:$D$27,2,FALSE)))-(V78*W78)*(1-IF(X78="",0,VLOOKUP(X78,Lists!$C$23:$D$27,2,FALSE))))/1000*VLOOKUP(F78,Lists!$C$16:$E$20,3,FALSE)*E78,"")</f>
        <v/>
      </c>
      <c r="AF78" s="125" t="str" cm="1">
        <f t="array" ref="AF78">IFERROR(V78*_xlfn.XLOOKUP(1,(P78=Lists!$G$20:$G$63)*(Q78=Lists!$H$20:$H$63),Lists!$I$20:$I$63),"")</f>
        <v/>
      </c>
      <c r="AG78" s="125" t="str">
        <f>IFERROR(IF(I78=X78,"",IF(X78="","",VLOOKUP(X78,Lists!$G$66:$H$70,2,FALSE)*V78*W78)),"")</f>
        <v/>
      </c>
      <c r="AH78" s="108" t="str">
        <f>IFERROR(VLOOKUP(J78,Lists!$G$3:$J$17,2,FALSE),"")</f>
        <v/>
      </c>
      <c r="AI78" s="108" t="str">
        <f>IFERROR(VLOOKUP(J78,Lists!$G$3:$J$17,3,FALSE),"")</f>
        <v/>
      </c>
      <c r="AJ78" s="108" t="str">
        <f>IFERROR(VLOOKUP(J78,Lists!$G$3:$J$17,4,FALSE),"")</f>
        <v/>
      </c>
      <c r="AK78" s="108" t="str">
        <f>IFERROR(VLOOKUP(P78,Lists!$C$30:$D$47,2,FALSE),"")</f>
        <v/>
      </c>
    </row>
    <row r="79" spans="2:37" x14ac:dyDescent="0.25">
      <c r="B79" s="5"/>
      <c r="C79" s="5"/>
      <c r="D79" s="122" t="str">
        <f>IFERROR(VLOOKUP(C79,Lists!$B$3:$E$13,3,FALSE),"")</f>
        <v/>
      </c>
      <c r="E79" s="123" t="str">
        <f>IFERROR(VLOOKUP(C79,Lists!$B$3:$E$13,4,FALSE),"")</f>
        <v/>
      </c>
      <c r="F79" s="5"/>
      <c r="H79" s="5"/>
      <c r="I79" s="5"/>
      <c r="J79" s="5"/>
      <c r="K79" s="5"/>
      <c r="L79" s="5"/>
      <c r="M79" s="5"/>
      <c r="N79" s="122" t="str" cm="1">
        <f t="array" ref="N79">IFERROR(_xlfn.XLOOKUP(1,(J79=Lists!$AC$3:$AC$886)*(K79=Lists!$AD$3:$AD$886)*(L79=Lists!$AE$3:$AE$886)*(M79=Lists!$AF$3:$AF$886),Lists!$AG$3:$AG$886),"")</f>
        <v/>
      </c>
      <c r="P79" s="5"/>
      <c r="Q79" s="5"/>
      <c r="R79" s="5"/>
      <c r="S79" s="5"/>
      <c r="T79" s="5"/>
      <c r="U79" s="5"/>
      <c r="V79" s="5"/>
      <c r="W79" s="5"/>
      <c r="X79" s="5"/>
      <c r="Z79" s="122" t="str">
        <f>IFERROR(((H79*N79)-(V79*W79))/1000*VLOOKUP(F79,Lists!$C$16:$E$20,2,FALSE)*D79,"")</f>
        <v/>
      </c>
      <c r="AA79" s="124" t="str">
        <f>IFERROR(((H79*N79)-(V79*W79))/1000*VLOOKUP(F79,Lists!$C$16:$E$20,3,FALSE)*E79,"")</f>
        <v/>
      </c>
      <c r="AB79" s="122" t="str">
        <f t="shared" si="1"/>
        <v/>
      </c>
      <c r="AC79" s="124" t="str">
        <f t="shared" si="0"/>
        <v/>
      </c>
      <c r="AD79" s="122" t="str">
        <f>IFERROR(((H79*N79)*(1-IF(I79="",0,VLOOKUP(I79,Lists!$C$23:$D$27,2,FALSE)))-(V79*W79)*(1-IF(X79="",0,VLOOKUP(X79,Lists!$C$23:$D$27,2,FALSE))))/1000*VLOOKUP(F79,Lists!$C$16:$E$20,2,FALSE)*D79,"")</f>
        <v/>
      </c>
      <c r="AE79" s="124" t="str">
        <f>IFERROR(((H79*N79)*(1-IF(I79="",0,VLOOKUP(I79,Lists!$C$23:$D$27,2,FALSE)))-(V79*W79)*(1-IF(X79="",0,VLOOKUP(X79,Lists!$C$23:$D$27,2,FALSE))))/1000*VLOOKUP(F79,Lists!$C$16:$E$20,3,FALSE)*E79,"")</f>
        <v/>
      </c>
      <c r="AF79" s="125" t="str" cm="1">
        <f t="array" ref="AF79">IFERROR(V79*_xlfn.XLOOKUP(1,(P79=Lists!$G$20:$G$63)*(Q79=Lists!$H$20:$H$63),Lists!$I$20:$I$63),"")</f>
        <v/>
      </c>
      <c r="AG79" s="125" t="str">
        <f>IFERROR(IF(I79=X79,"",IF(X79="","",VLOOKUP(X79,Lists!$G$66:$H$70,2,FALSE)*V79*W79)),"")</f>
        <v/>
      </c>
      <c r="AH79" s="108" t="str">
        <f>IFERROR(VLOOKUP(J79,Lists!$G$3:$J$17,2,FALSE),"")</f>
        <v/>
      </c>
      <c r="AI79" s="108" t="str">
        <f>IFERROR(VLOOKUP(J79,Lists!$G$3:$J$17,3,FALSE),"")</f>
        <v/>
      </c>
      <c r="AJ79" s="108" t="str">
        <f>IFERROR(VLOOKUP(J79,Lists!$G$3:$J$17,4,FALSE),"")</f>
        <v/>
      </c>
      <c r="AK79" s="108" t="str">
        <f>IFERROR(VLOOKUP(P79,Lists!$C$30:$D$47,2,FALSE),"")</f>
        <v/>
      </c>
    </row>
    <row r="80" spans="2:37" x14ac:dyDescent="0.25">
      <c r="B80" s="5"/>
      <c r="C80" s="5"/>
      <c r="D80" s="122" t="str">
        <f>IFERROR(VLOOKUP(C80,Lists!$B$3:$E$13,3,FALSE),"")</f>
        <v/>
      </c>
      <c r="E80" s="123" t="str">
        <f>IFERROR(VLOOKUP(C80,Lists!$B$3:$E$13,4,FALSE),"")</f>
        <v/>
      </c>
      <c r="F80" s="5"/>
      <c r="H80" s="5"/>
      <c r="I80" s="5"/>
      <c r="J80" s="5"/>
      <c r="K80" s="5"/>
      <c r="L80" s="5"/>
      <c r="M80" s="5"/>
      <c r="N80" s="122" t="str" cm="1">
        <f t="array" ref="N80">IFERROR(_xlfn.XLOOKUP(1,(J80=Lists!$AC$3:$AC$886)*(K80=Lists!$AD$3:$AD$886)*(L80=Lists!$AE$3:$AE$886)*(M80=Lists!$AF$3:$AF$886),Lists!$AG$3:$AG$886),"")</f>
        <v/>
      </c>
      <c r="P80" s="5"/>
      <c r="Q80" s="5"/>
      <c r="R80" s="5"/>
      <c r="S80" s="5"/>
      <c r="T80" s="5"/>
      <c r="U80" s="5"/>
      <c r="V80" s="5"/>
      <c r="W80" s="5"/>
      <c r="X80" s="5"/>
      <c r="Z80" s="122" t="str">
        <f>IFERROR(((H80*N80)-(V80*W80))/1000*VLOOKUP(F80,Lists!$C$16:$E$20,2,FALSE)*D80,"")</f>
        <v/>
      </c>
      <c r="AA80" s="124" t="str">
        <f>IFERROR(((H80*N80)-(V80*W80))/1000*VLOOKUP(F80,Lists!$C$16:$E$20,3,FALSE)*E80,"")</f>
        <v/>
      </c>
      <c r="AB80" s="122" t="str">
        <f t="shared" si="1"/>
        <v/>
      </c>
      <c r="AC80" s="124" t="str">
        <f t="shared" ref="AC80:AC143" si="2">IFERROR(AE80-AA80,"")</f>
        <v/>
      </c>
      <c r="AD80" s="122" t="str">
        <f>IFERROR(((H80*N80)*(1-IF(I80="",0,VLOOKUP(I80,Lists!$C$23:$D$27,2,FALSE)))-(V80*W80)*(1-IF(X80="",0,VLOOKUP(X80,Lists!$C$23:$D$27,2,FALSE))))/1000*VLOOKUP(F80,Lists!$C$16:$E$20,2,FALSE)*D80,"")</f>
        <v/>
      </c>
      <c r="AE80" s="124" t="str">
        <f>IFERROR(((H80*N80)*(1-IF(I80="",0,VLOOKUP(I80,Lists!$C$23:$D$27,2,FALSE)))-(V80*W80)*(1-IF(X80="",0,VLOOKUP(X80,Lists!$C$23:$D$27,2,FALSE))))/1000*VLOOKUP(F80,Lists!$C$16:$E$20,3,FALSE)*E80,"")</f>
        <v/>
      </c>
      <c r="AF80" s="125" t="str" cm="1">
        <f t="array" ref="AF80">IFERROR(V80*_xlfn.XLOOKUP(1,(P80=Lists!$G$20:$G$63)*(Q80=Lists!$H$20:$H$63),Lists!$I$20:$I$63),"")</f>
        <v/>
      </c>
      <c r="AG80" s="125" t="str">
        <f>IFERROR(IF(I80=X80,"",IF(X80="","",VLOOKUP(X80,Lists!$G$66:$H$70,2,FALSE)*V80*W80)),"")</f>
        <v/>
      </c>
      <c r="AH80" s="108" t="str">
        <f>IFERROR(VLOOKUP(J80,Lists!$G$3:$J$17,2,FALSE),"")</f>
        <v/>
      </c>
      <c r="AI80" s="108" t="str">
        <f>IFERROR(VLOOKUP(J80,Lists!$G$3:$J$17,3,FALSE),"")</f>
        <v/>
      </c>
      <c r="AJ80" s="108" t="str">
        <f>IFERROR(VLOOKUP(J80,Lists!$G$3:$J$17,4,FALSE),"")</f>
        <v/>
      </c>
      <c r="AK80" s="108" t="str">
        <f>IFERROR(VLOOKUP(P80,Lists!$C$30:$D$47,2,FALSE),"")</f>
        <v/>
      </c>
    </row>
    <row r="81" spans="2:37" x14ac:dyDescent="0.25">
      <c r="B81" s="5"/>
      <c r="C81" s="5"/>
      <c r="D81" s="122" t="str">
        <f>IFERROR(VLOOKUP(C81,Lists!$B$3:$E$13,3,FALSE),"")</f>
        <v/>
      </c>
      <c r="E81" s="123" t="str">
        <f>IFERROR(VLOOKUP(C81,Lists!$B$3:$E$13,4,FALSE),"")</f>
        <v/>
      </c>
      <c r="F81" s="5"/>
      <c r="H81" s="5"/>
      <c r="I81" s="5"/>
      <c r="J81" s="5"/>
      <c r="K81" s="5"/>
      <c r="L81" s="5"/>
      <c r="M81" s="5"/>
      <c r="N81" s="122" t="str" cm="1">
        <f t="array" ref="N81">IFERROR(_xlfn.XLOOKUP(1,(J81=Lists!$AC$3:$AC$886)*(K81=Lists!$AD$3:$AD$886)*(L81=Lists!$AE$3:$AE$886)*(M81=Lists!$AF$3:$AF$886),Lists!$AG$3:$AG$886),"")</f>
        <v/>
      </c>
      <c r="P81" s="5"/>
      <c r="Q81" s="5"/>
      <c r="R81" s="5"/>
      <c r="S81" s="5"/>
      <c r="T81" s="5"/>
      <c r="U81" s="5"/>
      <c r="V81" s="5"/>
      <c r="W81" s="5"/>
      <c r="X81" s="5"/>
      <c r="Z81" s="122" t="str">
        <f>IFERROR(((H81*N81)-(V81*W81))/1000*VLOOKUP(F81,Lists!$C$16:$E$20,2,FALSE)*D81,"")</f>
        <v/>
      </c>
      <c r="AA81" s="124" t="str">
        <f>IFERROR(((H81*N81)-(V81*W81))/1000*VLOOKUP(F81,Lists!$C$16:$E$20,3,FALSE)*E81,"")</f>
        <v/>
      </c>
      <c r="AB81" s="122" t="str">
        <f t="shared" ref="AB81:AB144" si="3">IFERROR(AD81-Z81,"")</f>
        <v/>
      </c>
      <c r="AC81" s="124" t="str">
        <f t="shared" si="2"/>
        <v/>
      </c>
      <c r="AD81" s="122" t="str">
        <f>IFERROR(((H81*N81)*(1-IF(I81="",0,VLOOKUP(I81,Lists!$C$23:$D$27,2,FALSE)))-(V81*W81)*(1-IF(X81="",0,VLOOKUP(X81,Lists!$C$23:$D$27,2,FALSE))))/1000*VLOOKUP(F81,Lists!$C$16:$E$20,2,FALSE)*D81,"")</f>
        <v/>
      </c>
      <c r="AE81" s="124" t="str">
        <f>IFERROR(((H81*N81)*(1-IF(I81="",0,VLOOKUP(I81,Lists!$C$23:$D$27,2,FALSE)))-(V81*W81)*(1-IF(X81="",0,VLOOKUP(X81,Lists!$C$23:$D$27,2,FALSE))))/1000*VLOOKUP(F81,Lists!$C$16:$E$20,3,FALSE)*E81,"")</f>
        <v/>
      </c>
      <c r="AF81" s="125" t="str" cm="1">
        <f t="array" ref="AF81">IFERROR(V81*_xlfn.XLOOKUP(1,(P81=Lists!$G$20:$G$63)*(Q81=Lists!$H$20:$H$63),Lists!$I$20:$I$63),"")</f>
        <v/>
      </c>
      <c r="AG81" s="125" t="str">
        <f>IFERROR(IF(I81=X81,"",IF(X81="","",VLOOKUP(X81,Lists!$G$66:$H$70,2,FALSE)*V81*W81)),"")</f>
        <v/>
      </c>
      <c r="AH81" s="108" t="str">
        <f>IFERROR(VLOOKUP(J81,Lists!$G$3:$J$17,2,FALSE),"")</f>
        <v/>
      </c>
      <c r="AI81" s="108" t="str">
        <f>IFERROR(VLOOKUP(J81,Lists!$G$3:$J$17,3,FALSE),"")</f>
        <v/>
      </c>
      <c r="AJ81" s="108" t="str">
        <f>IFERROR(VLOOKUP(J81,Lists!$G$3:$J$17,4,FALSE),"")</f>
        <v/>
      </c>
      <c r="AK81" s="108" t="str">
        <f>IFERROR(VLOOKUP(P81,Lists!$C$30:$D$47,2,FALSE),"")</f>
        <v/>
      </c>
    </row>
    <row r="82" spans="2:37" x14ac:dyDescent="0.25">
      <c r="B82" s="5"/>
      <c r="C82" s="5"/>
      <c r="D82" s="122" t="str">
        <f>IFERROR(VLOOKUP(C82,Lists!$B$3:$E$13,3,FALSE),"")</f>
        <v/>
      </c>
      <c r="E82" s="123" t="str">
        <f>IFERROR(VLOOKUP(C82,Lists!$B$3:$E$13,4,FALSE),"")</f>
        <v/>
      </c>
      <c r="F82" s="5"/>
      <c r="H82" s="5"/>
      <c r="I82" s="5"/>
      <c r="J82" s="5"/>
      <c r="K82" s="5"/>
      <c r="L82" s="5"/>
      <c r="M82" s="5"/>
      <c r="N82" s="122" t="str" cm="1">
        <f t="array" ref="N82">IFERROR(_xlfn.XLOOKUP(1,(J82=Lists!$AC$3:$AC$886)*(K82=Lists!$AD$3:$AD$886)*(L82=Lists!$AE$3:$AE$886)*(M82=Lists!$AF$3:$AF$886),Lists!$AG$3:$AG$886),"")</f>
        <v/>
      </c>
      <c r="P82" s="5"/>
      <c r="Q82" s="5"/>
      <c r="R82" s="5"/>
      <c r="S82" s="5"/>
      <c r="T82" s="5"/>
      <c r="U82" s="5"/>
      <c r="V82" s="5"/>
      <c r="W82" s="5"/>
      <c r="X82" s="5"/>
      <c r="Z82" s="122" t="str">
        <f>IFERROR(((H82*N82)-(V82*W82))/1000*VLOOKUP(F82,Lists!$C$16:$E$20,2,FALSE)*D82,"")</f>
        <v/>
      </c>
      <c r="AA82" s="124" t="str">
        <f>IFERROR(((H82*N82)-(V82*W82))/1000*VLOOKUP(F82,Lists!$C$16:$E$20,3,FALSE)*E82,"")</f>
        <v/>
      </c>
      <c r="AB82" s="122" t="str">
        <f t="shared" si="3"/>
        <v/>
      </c>
      <c r="AC82" s="124" t="str">
        <f t="shared" si="2"/>
        <v/>
      </c>
      <c r="AD82" s="122" t="str">
        <f>IFERROR(((H82*N82)*(1-IF(I82="",0,VLOOKUP(I82,Lists!$C$23:$D$27,2,FALSE)))-(V82*W82)*(1-IF(X82="",0,VLOOKUP(X82,Lists!$C$23:$D$27,2,FALSE))))/1000*VLOOKUP(F82,Lists!$C$16:$E$20,2,FALSE)*D82,"")</f>
        <v/>
      </c>
      <c r="AE82" s="124" t="str">
        <f>IFERROR(((H82*N82)*(1-IF(I82="",0,VLOOKUP(I82,Lists!$C$23:$D$27,2,FALSE)))-(V82*W82)*(1-IF(X82="",0,VLOOKUP(X82,Lists!$C$23:$D$27,2,FALSE))))/1000*VLOOKUP(F82,Lists!$C$16:$E$20,3,FALSE)*E82,"")</f>
        <v/>
      </c>
      <c r="AF82" s="125" t="str" cm="1">
        <f t="array" ref="AF82">IFERROR(V82*_xlfn.XLOOKUP(1,(P82=Lists!$G$20:$G$63)*(Q82=Lists!$H$20:$H$63),Lists!$I$20:$I$63),"")</f>
        <v/>
      </c>
      <c r="AG82" s="125" t="str">
        <f>IFERROR(IF(I82=X82,"",IF(X82="","",VLOOKUP(X82,Lists!$G$66:$H$70,2,FALSE)*V82*W82)),"")</f>
        <v/>
      </c>
      <c r="AH82" s="108" t="str">
        <f>IFERROR(VLOOKUP(J82,Lists!$G$3:$J$17,2,FALSE),"")</f>
        <v/>
      </c>
      <c r="AI82" s="108" t="str">
        <f>IFERROR(VLOOKUP(J82,Lists!$G$3:$J$17,3,FALSE),"")</f>
        <v/>
      </c>
      <c r="AJ82" s="108" t="str">
        <f>IFERROR(VLOOKUP(J82,Lists!$G$3:$J$17,4,FALSE),"")</f>
        <v/>
      </c>
      <c r="AK82" s="108" t="str">
        <f>IFERROR(VLOOKUP(P82,Lists!$C$30:$D$47,2,FALSE),"")</f>
        <v/>
      </c>
    </row>
    <row r="83" spans="2:37" x14ac:dyDescent="0.25">
      <c r="B83" s="5"/>
      <c r="C83" s="5"/>
      <c r="D83" s="122" t="str">
        <f>IFERROR(VLOOKUP(C83,Lists!$B$3:$E$13,3,FALSE),"")</f>
        <v/>
      </c>
      <c r="E83" s="123" t="str">
        <f>IFERROR(VLOOKUP(C83,Lists!$B$3:$E$13,4,FALSE),"")</f>
        <v/>
      </c>
      <c r="F83" s="5"/>
      <c r="H83" s="5"/>
      <c r="I83" s="5"/>
      <c r="J83" s="5"/>
      <c r="K83" s="5"/>
      <c r="L83" s="5"/>
      <c r="M83" s="5"/>
      <c r="N83" s="122" t="str" cm="1">
        <f t="array" ref="N83">IFERROR(_xlfn.XLOOKUP(1,(J83=Lists!$AC$3:$AC$886)*(K83=Lists!$AD$3:$AD$886)*(L83=Lists!$AE$3:$AE$886)*(M83=Lists!$AF$3:$AF$886),Lists!$AG$3:$AG$886),"")</f>
        <v/>
      </c>
      <c r="P83" s="5"/>
      <c r="Q83" s="5"/>
      <c r="R83" s="5"/>
      <c r="S83" s="5"/>
      <c r="T83" s="5"/>
      <c r="U83" s="5"/>
      <c r="V83" s="5"/>
      <c r="W83" s="5"/>
      <c r="X83" s="5"/>
      <c r="Z83" s="122" t="str">
        <f>IFERROR(((H83*N83)-(V83*W83))/1000*VLOOKUP(F83,Lists!$C$16:$E$20,2,FALSE)*D83,"")</f>
        <v/>
      </c>
      <c r="AA83" s="124" t="str">
        <f>IFERROR(((H83*N83)-(V83*W83))/1000*VLOOKUP(F83,Lists!$C$16:$E$20,3,FALSE)*E83,"")</f>
        <v/>
      </c>
      <c r="AB83" s="122" t="str">
        <f t="shared" si="3"/>
        <v/>
      </c>
      <c r="AC83" s="124" t="str">
        <f t="shared" si="2"/>
        <v/>
      </c>
      <c r="AD83" s="122" t="str">
        <f>IFERROR(((H83*N83)*(1-IF(I83="",0,VLOOKUP(I83,Lists!$C$23:$D$27,2,FALSE)))-(V83*W83)*(1-IF(X83="",0,VLOOKUP(X83,Lists!$C$23:$D$27,2,FALSE))))/1000*VLOOKUP(F83,Lists!$C$16:$E$20,2,FALSE)*D83,"")</f>
        <v/>
      </c>
      <c r="AE83" s="124" t="str">
        <f>IFERROR(((H83*N83)*(1-IF(I83="",0,VLOOKUP(I83,Lists!$C$23:$D$27,2,FALSE)))-(V83*W83)*(1-IF(X83="",0,VLOOKUP(X83,Lists!$C$23:$D$27,2,FALSE))))/1000*VLOOKUP(F83,Lists!$C$16:$E$20,3,FALSE)*E83,"")</f>
        <v/>
      </c>
      <c r="AF83" s="125" t="str" cm="1">
        <f t="array" ref="AF83">IFERROR(V83*_xlfn.XLOOKUP(1,(P83=Lists!$G$20:$G$63)*(Q83=Lists!$H$20:$H$63),Lists!$I$20:$I$63),"")</f>
        <v/>
      </c>
      <c r="AG83" s="125" t="str">
        <f>IFERROR(IF(I83=X83,"",IF(X83="","",VLOOKUP(X83,Lists!$G$66:$H$70,2,FALSE)*V83*W83)),"")</f>
        <v/>
      </c>
      <c r="AH83" s="108" t="str">
        <f>IFERROR(VLOOKUP(J83,Lists!$G$3:$J$17,2,FALSE),"")</f>
        <v/>
      </c>
      <c r="AI83" s="108" t="str">
        <f>IFERROR(VLOOKUP(J83,Lists!$G$3:$J$17,3,FALSE),"")</f>
        <v/>
      </c>
      <c r="AJ83" s="108" t="str">
        <f>IFERROR(VLOOKUP(J83,Lists!$G$3:$J$17,4,FALSE),"")</f>
        <v/>
      </c>
      <c r="AK83" s="108" t="str">
        <f>IFERROR(VLOOKUP(P83,Lists!$C$30:$D$47,2,FALSE),"")</f>
        <v/>
      </c>
    </row>
    <row r="84" spans="2:37" x14ac:dyDescent="0.25">
      <c r="B84" s="5"/>
      <c r="C84" s="5"/>
      <c r="D84" s="122" t="str">
        <f>IFERROR(VLOOKUP(C84,Lists!$B$3:$E$13,3,FALSE),"")</f>
        <v/>
      </c>
      <c r="E84" s="123" t="str">
        <f>IFERROR(VLOOKUP(C84,Lists!$B$3:$E$13,4,FALSE),"")</f>
        <v/>
      </c>
      <c r="F84" s="5"/>
      <c r="H84" s="5"/>
      <c r="I84" s="5"/>
      <c r="J84" s="5"/>
      <c r="K84" s="5"/>
      <c r="L84" s="5"/>
      <c r="M84" s="5"/>
      <c r="N84" s="122" t="str" cm="1">
        <f t="array" ref="N84">IFERROR(_xlfn.XLOOKUP(1,(J84=Lists!$AC$3:$AC$886)*(K84=Lists!$AD$3:$AD$886)*(L84=Lists!$AE$3:$AE$886)*(M84=Lists!$AF$3:$AF$886),Lists!$AG$3:$AG$886),"")</f>
        <v/>
      </c>
      <c r="P84" s="5"/>
      <c r="Q84" s="5"/>
      <c r="R84" s="5"/>
      <c r="S84" s="5"/>
      <c r="T84" s="5"/>
      <c r="U84" s="5"/>
      <c r="V84" s="5"/>
      <c r="W84" s="5"/>
      <c r="X84" s="5"/>
      <c r="Z84" s="122" t="str">
        <f>IFERROR(((H84*N84)-(V84*W84))/1000*VLOOKUP(F84,Lists!$C$16:$E$20,2,FALSE)*D84,"")</f>
        <v/>
      </c>
      <c r="AA84" s="124" t="str">
        <f>IFERROR(((H84*N84)-(V84*W84))/1000*VLOOKUP(F84,Lists!$C$16:$E$20,3,FALSE)*E84,"")</f>
        <v/>
      </c>
      <c r="AB84" s="122" t="str">
        <f t="shared" si="3"/>
        <v/>
      </c>
      <c r="AC84" s="124" t="str">
        <f t="shared" si="2"/>
        <v/>
      </c>
      <c r="AD84" s="122" t="str">
        <f>IFERROR(((H84*N84)*(1-IF(I84="",0,VLOOKUP(I84,Lists!$C$23:$D$27,2,FALSE)))-(V84*W84)*(1-IF(X84="",0,VLOOKUP(X84,Lists!$C$23:$D$27,2,FALSE))))/1000*VLOOKUP(F84,Lists!$C$16:$E$20,2,FALSE)*D84,"")</f>
        <v/>
      </c>
      <c r="AE84" s="124" t="str">
        <f>IFERROR(((H84*N84)*(1-IF(I84="",0,VLOOKUP(I84,Lists!$C$23:$D$27,2,FALSE)))-(V84*W84)*(1-IF(X84="",0,VLOOKUP(X84,Lists!$C$23:$D$27,2,FALSE))))/1000*VLOOKUP(F84,Lists!$C$16:$E$20,3,FALSE)*E84,"")</f>
        <v/>
      </c>
      <c r="AF84" s="125" t="str" cm="1">
        <f t="array" ref="AF84">IFERROR(V84*_xlfn.XLOOKUP(1,(P84=Lists!$G$20:$G$63)*(Q84=Lists!$H$20:$H$63),Lists!$I$20:$I$63),"")</f>
        <v/>
      </c>
      <c r="AG84" s="125" t="str">
        <f>IFERROR(IF(I84=X84,"",IF(X84="","",VLOOKUP(X84,Lists!$G$66:$H$70,2,FALSE)*V84*W84)),"")</f>
        <v/>
      </c>
      <c r="AH84" s="108" t="str">
        <f>IFERROR(VLOOKUP(J84,Lists!$G$3:$J$17,2,FALSE),"")</f>
        <v/>
      </c>
      <c r="AI84" s="108" t="str">
        <f>IFERROR(VLOOKUP(J84,Lists!$G$3:$J$17,3,FALSE),"")</f>
        <v/>
      </c>
      <c r="AJ84" s="108" t="str">
        <f>IFERROR(VLOOKUP(J84,Lists!$G$3:$J$17,4,FALSE),"")</f>
        <v/>
      </c>
      <c r="AK84" s="108" t="str">
        <f>IFERROR(VLOOKUP(P84,Lists!$C$30:$D$47,2,FALSE),"")</f>
        <v/>
      </c>
    </row>
    <row r="85" spans="2:37" x14ac:dyDescent="0.25">
      <c r="B85" s="5"/>
      <c r="C85" s="5"/>
      <c r="D85" s="122" t="str">
        <f>IFERROR(VLOOKUP(C85,Lists!$B$3:$E$13,3,FALSE),"")</f>
        <v/>
      </c>
      <c r="E85" s="123" t="str">
        <f>IFERROR(VLOOKUP(C85,Lists!$B$3:$E$13,4,FALSE),"")</f>
        <v/>
      </c>
      <c r="F85" s="5"/>
      <c r="H85" s="5"/>
      <c r="I85" s="5"/>
      <c r="J85" s="5"/>
      <c r="K85" s="5"/>
      <c r="L85" s="5"/>
      <c r="M85" s="5"/>
      <c r="N85" s="122" t="str" cm="1">
        <f t="array" ref="N85">IFERROR(_xlfn.XLOOKUP(1,(J85=Lists!$AC$3:$AC$886)*(K85=Lists!$AD$3:$AD$886)*(L85=Lists!$AE$3:$AE$886)*(M85=Lists!$AF$3:$AF$886),Lists!$AG$3:$AG$886),"")</f>
        <v/>
      </c>
      <c r="P85" s="5"/>
      <c r="Q85" s="5"/>
      <c r="R85" s="5"/>
      <c r="S85" s="5"/>
      <c r="T85" s="5"/>
      <c r="U85" s="5"/>
      <c r="V85" s="5"/>
      <c r="W85" s="5"/>
      <c r="X85" s="5"/>
      <c r="Z85" s="122" t="str">
        <f>IFERROR(((H85*N85)-(V85*W85))/1000*VLOOKUP(F85,Lists!$C$16:$E$20,2,FALSE)*D85,"")</f>
        <v/>
      </c>
      <c r="AA85" s="124" t="str">
        <f>IFERROR(((H85*N85)-(V85*W85))/1000*VLOOKUP(F85,Lists!$C$16:$E$20,3,FALSE)*E85,"")</f>
        <v/>
      </c>
      <c r="AB85" s="122" t="str">
        <f t="shared" si="3"/>
        <v/>
      </c>
      <c r="AC85" s="124" t="str">
        <f t="shared" si="2"/>
        <v/>
      </c>
      <c r="AD85" s="122" t="str">
        <f>IFERROR(((H85*N85)*(1-IF(I85="",0,VLOOKUP(I85,Lists!$C$23:$D$27,2,FALSE)))-(V85*W85)*(1-IF(X85="",0,VLOOKUP(X85,Lists!$C$23:$D$27,2,FALSE))))/1000*VLOOKUP(F85,Lists!$C$16:$E$20,2,FALSE)*D85,"")</f>
        <v/>
      </c>
      <c r="AE85" s="124" t="str">
        <f>IFERROR(((H85*N85)*(1-IF(I85="",0,VLOOKUP(I85,Lists!$C$23:$D$27,2,FALSE)))-(V85*W85)*(1-IF(X85="",0,VLOOKUP(X85,Lists!$C$23:$D$27,2,FALSE))))/1000*VLOOKUP(F85,Lists!$C$16:$E$20,3,FALSE)*E85,"")</f>
        <v/>
      </c>
      <c r="AF85" s="125" t="str" cm="1">
        <f t="array" ref="AF85">IFERROR(V85*_xlfn.XLOOKUP(1,(P85=Lists!$G$20:$G$63)*(Q85=Lists!$H$20:$H$63),Lists!$I$20:$I$63),"")</f>
        <v/>
      </c>
      <c r="AG85" s="125" t="str">
        <f>IFERROR(IF(I85=X85,"",IF(X85="","",VLOOKUP(X85,Lists!$G$66:$H$70,2,FALSE)*V85*W85)),"")</f>
        <v/>
      </c>
      <c r="AH85" s="108" t="str">
        <f>IFERROR(VLOOKUP(J85,Lists!$G$3:$J$17,2,FALSE),"")</f>
        <v/>
      </c>
      <c r="AI85" s="108" t="str">
        <f>IFERROR(VLOOKUP(J85,Lists!$G$3:$J$17,3,FALSE),"")</f>
        <v/>
      </c>
      <c r="AJ85" s="108" t="str">
        <f>IFERROR(VLOOKUP(J85,Lists!$G$3:$J$17,4,FALSE),"")</f>
        <v/>
      </c>
      <c r="AK85" s="108" t="str">
        <f>IFERROR(VLOOKUP(P85,Lists!$C$30:$D$47,2,FALSE),"")</f>
        <v/>
      </c>
    </row>
    <row r="86" spans="2:37" x14ac:dyDescent="0.25">
      <c r="B86" s="5"/>
      <c r="C86" s="5"/>
      <c r="D86" s="122" t="str">
        <f>IFERROR(VLOOKUP(C86,Lists!$B$3:$E$13,3,FALSE),"")</f>
        <v/>
      </c>
      <c r="E86" s="123" t="str">
        <f>IFERROR(VLOOKUP(C86,Lists!$B$3:$E$13,4,FALSE),"")</f>
        <v/>
      </c>
      <c r="F86" s="5"/>
      <c r="H86" s="5"/>
      <c r="I86" s="5"/>
      <c r="J86" s="5"/>
      <c r="K86" s="5"/>
      <c r="L86" s="5"/>
      <c r="M86" s="5"/>
      <c r="N86" s="122" t="str" cm="1">
        <f t="array" ref="N86">IFERROR(_xlfn.XLOOKUP(1,(J86=Lists!$AC$3:$AC$886)*(K86=Lists!$AD$3:$AD$886)*(L86=Lists!$AE$3:$AE$886)*(M86=Lists!$AF$3:$AF$886),Lists!$AG$3:$AG$886),"")</f>
        <v/>
      </c>
      <c r="P86" s="5"/>
      <c r="Q86" s="5"/>
      <c r="R86" s="5"/>
      <c r="S86" s="5"/>
      <c r="T86" s="5"/>
      <c r="U86" s="5"/>
      <c r="V86" s="5"/>
      <c r="W86" s="5"/>
      <c r="X86" s="5"/>
      <c r="Z86" s="122" t="str">
        <f>IFERROR(((H86*N86)-(V86*W86))/1000*VLOOKUP(F86,Lists!$C$16:$E$20,2,FALSE)*D86,"")</f>
        <v/>
      </c>
      <c r="AA86" s="124" t="str">
        <f>IFERROR(((H86*N86)-(V86*W86))/1000*VLOOKUP(F86,Lists!$C$16:$E$20,3,FALSE)*E86,"")</f>
        <v/>
      </c>
      <c r="AB86" s="122" t="str">
        <f t="shared" si="3"/>
        <v/>
      </c>
      <c r="AC86" s="124" t="str">
        <f t="shared" si="2"/>
        <v/>
      </c>
      <c r="AD86" s="122" t="str">
        <f>IFERROR(((H86*N86)*(1-IF(I86="",0,VLOOKUP(I86,Lists!$C$23:$D$27,2,FALSE)))-(V86*W86)*(1-IF(X86="",0,VLOOKUP(X86,Lists!$C$23:$D$27,2,FALSE))))/1000*VLOOKUP(F86,Lists!$C$16:$E$20,2,FALSE)*D86,"")</f>
        <v/>
      </c>
      <c r="AE86" s="124" t="str">
        <f>IFERROR(((H86*N86)*(1-IF(I86="",0,VLOOKUP(I86,Lists!$C$23:$D$27,2,FALSE)))-(V86*W86)*(1-IF(X86="",0,VLOOKUP(X86,Lists!$C$23:$D$27,2,FALSE))))/1000*VLOOKUP(F86,Lists!$C$16:$E$20,3,FALSE)*E86,"")</f>
        <v/>
      </c>
      <c r="AF86" s="125" t="str" cm="1">
        <f t="array" ref="AF86">IFERROR(V86*_xlfn.XLOOKUP(1,(P86=Lists!$G$20:$G$63)*(Q86=Lists!$H$20:$H$63),Lists!$I$20:$I$63),"")</f>
        <v/>
      </c>
      <c r="AG86" s="125" t="str">
        <f>IFERROR(IF(I86=X86,"",IF(X86="","",VLOOKUP(X86,Lists!$G$66:$H$70,2,FALSE)*V86*W86)),"")</f>
        <v/>
      </c>
      <c r="AH86" s="108" t="str">
        <f>IFERROR(VLOOKUP(J86,Lists!$G$3:$J$17,2,FALSE),"")</f>
        <v/>
      </c>
      <c r="AI86" s="108" t="str">
        <f>IFERROR(VLOOKUP(J86,Lists!$G$3:$J$17,3,FALSE),"")</f>
        <v/>
      </c>
      <c r="AJ86" s="108" t="str">
        <f>IFERROR(VLOOKUP(J86,Lists!$G$3:$J$17,4,FALSE),"")</f>
        <v/>
      </c>
      <c r="AK86" s="108" t="str">
        <f>IFERROR(VLOOKUP(P86,Lists!$C$30:$D$47,2,FALSE),"")</f>
        <v/>
      </c>
    </row>
    <row r="87" spans="2:37" x14ac:dyDescent="0.25">
      <c r="B87" s="5"/>
      <c r="C87" s="5"/>
      <c r="D87" s="122" t="str">
        <f>IFERROR(VLOOKUP(C87,Lists!$B$3:$E$13,3,FALSE),"")</f>
        <v/>
      </c>
      <c r="E87" s="123" t="str">
        <f>IFERROR(VLOOKUP(C87,Lists!$B$3:$E$13,4,FALSE),"")</f>
        <v/>
      </c>
      <c r="F87" s="5"/>
      <c r="H87" s="5"/>
      <c r="I87" s="5"/>
      <c r="J87" s="5"/>
      <c r="K87" s="5"/>
      <c r="L87" s="5"/>
      <c r="M87" s="5"/>
      <c r="N87" s="122" t="str" cm="1">
        <f t="array" ref="N87">IFERROR(_xlfn.XLOOKUP(1,(J87=Lists!$AC$3:$AC$886)*(K87=Lists!$AD$3:$AD$886)*(L87=Lists!$AE$3:$AE$886)*(M87=Lists!$AF$3:$AF$886),Lists!$AG$3:$AG$886),"")</f>
        <v/>
      </c>
      <c r="P87" s="5"/>
      <c r="Q87" s="5"/>
      <c r="R87" s="5"/>
      <c r="S87" s="5"/>
      <c r="T87" s="5"/>
      <c r="U87" s="5"/>
      <c r="V87" s="5"/>
      <c r="W87" s="5"/>
      <c r="X87" s="5"/>
      <c r="Z87" s="122" t="str">
        <f>IFERROR(((H87*N87)-(V87*W87))/1000*VLOOKUP(F87,Lists!$C$16:$E$20,2,FALSE)*D87,"")</f>
        <v/>
      </c>
      <c r="AA87" s="124" t="str">
        <f>IFERROR(((H87*N87)-(V87*W87))/1000*VLOOKUP(F87,Lists!$C$16:$E$20,3,FALSE)*E87,"")</f>
        <v/>
      </c>
      <c r="AB87" s="122" t="str">
        <f t="shared" si="3"/>
        <v/>
      </c>
      <c r="AC87" s="124" t="str">
        <f t="shared" si="2"/>
        <v/>
      </c>
      <c r="AD87" s="122" t="str">
        <f>IFERROR(((H87*N87)*(1-IF(I87="",0,VLOOKUP(I87,Lists!$C$23:$D$27,2,FALSE)))-(V87*W87)*(1-IF(X87="",0,VLOOKUP(X87,Lists!$C$23:$D$27,2,FALSE))))/1000*VLOOKUP(F87,Lists!$C$16:$E$20,2,FALSE)*D87,"")</f>
        <v/>
      </c>
      <c r="AE87" s="124" t="str">
        <f>IFERROR(((H87*N87)*(1-IF(I87="",0,VLOOKUP(I87,Lists!$C$23:$D$27,2,FALSE)))-(V87*W87)*(1-IF(X87="",0,VLOOKUP(X87,Lists!$C$23:$D$27,2,FALSE))))/1000*VLOOKUP(F87,Lists!$C$16:$E$20,3,FALSE)*E87,"")</f>
        <v/>
      </c>
      <c r="AF87" s="125" t="str" cm="1">
        <f t="array" ref="AF87">IFERROR(V87*_xlfn.XLOOKUP(1,(P87=Lists!$G$20:$G$63)*(Q87=Lists!$H$20:$H$63),Lists!$I$20:$I$63),"")</f>
        <v/>
      </c>
      <c r="AG87" s="125" t="str">
        <f>IFERROR(IF(I87=X87,"",IF(X87="","",VLOOKUP(X87,Lists!$G$66:$H$70,2,FALSE)*V87*W87)),"")</f>
        <v/>
      </c>
      <c r="AH87" s="108" t="str">
        <f>IFERROR(VLOOKUP(J87,Lists!$G$3:$J$17,2,FALSE),"")</f>
        <v/>
      </c>
      <c r="AI87" s="108" t="str">
        <f>IFERROR(VLOOKUP(J87,Lists!$G$3:$J$17,3,FALSE),"")</f>
        <v/>
      </c>
      <c r="AJ87" s="108" t="str">
        <f>IFERROR(VLOOKUP(J87,Lists!$G$3:$J$17,4,FALSE),"")</f>
        <v/>
      </c>
      <c r="AK87" s="108" t="str">
        <f>IFERROR(VLOOKUP(P87,Lists!$C$30:$D$47,2,FALSE),"")</f>
        <v/>
      </c>
    </row>
    <row r="88" spans="2:37" x14ac:dyDescent="0.25">
      <c r="B88" s="5"/>
      <c r="C88" s="5"/>
      <c r="D88" s="122" t="str">
        <f>IFERROR(VLOOKUP(C88,Lists!$B$3:$E$13,3,FALSE),"")</f>
        <v/>
      </c>
      <c r="E88" s="123" t="str">
        <f>IFERROR(VLOOKUP(C88,Lists!$B$3:$E$13,4,FALSE),"")</f>
        <v/>
      </c>
      <c r="F88" s="5"/>
      <c r="H88" s="5"/>
      <c r="I88" s="5"/>
      <c r="J88" s="5"/>
      <c r="K88" s="5"/>
      <c r="L88" s="5"/>
      <c r="M88" s="5"/>
      <c r="N88" s="122" t="str" cm="1">
        <f t="array" ref="N88">IFERROR(_xlfn.XLOOKUP(1,(J88=Lists!$AC$3:$AC$886)*(K88=Lists!$AD$3:$AD$886)*(L88=Lists!$AE$3:$AE$886)*(M88=Lists!$AF$3:$AF$886),Lists!$AG$3:$AG$886),"")</f>
        <v/>
      </c>
      <c r="P88" s="5"/>
      <c r="Q88" s="5"/>
      <c r="R88" s="5"/>
      <c r="S88" s="5"/>
      <c r="T88" s="5"/>
      <c r="U88" s="5"/>
      <c r="V88" s="5"/>
      <c r="W88" s="5"/>
      <c r="X88" s="5"/>
      <c r="Z88" s="122" t="str">
        <f>IFERROR(((H88*N88)-(V88*W88))/1000*VLOOKUP(F88,Lists!$C$16:$E$20,2,FALSE)*D88,"")</f>
        <v/>
      </c>
      <c r="AA88" s="124" t="str">
        <f>IFERROR(((H88*N88)-(V88*W88))/1000*VLOOKUP(F88,Lists!$C$16:$E$20,3,FALSE)*E88,"")</f>
        <v/>
      </c>
      <c r="AB88" s="122" t="str">
        <f t="shared" si="3"/>
        <v/>
      </c>
      <c r="AC88" s="124" t="str">
        <f t="shared" si="2"/>
        <v/>
      </c>
      <c r="AD88" s="122" t="str">
        <f>IFERROR(((H88*N88)*(1-IF(I88="",0,VLOOKUP(I88,Lists!$C$23:$D$27,2,FALSE)))-(V88*W88)*(1-IF(X88="",0,VLOOKUP(X88,Lists!$C$23:$D$27,2,FALSE))))/1000*VLOOKUP(F88,Lists!$C$16:$E$20,2,FALSE)*D88,"")</f>
        <v/>
      </c>
      <c r="AE88" s="124" t="str">
        <f>IFERROR(((H88*N88)*(1-IF(I88="",0,VLOOKUP(I88,Lists!$C$23:$D$27,2,FALSE)))-(V88*W88)*(1-IF(X88="",0,VLOOKUP(X88,Lists!$C$23:$D$27,2,FALSE))))/1000*VLOOKUP(F88,Lists!$C$16:$E$20,3,FALSE)*E88,"")</f>
        <v/>
      </c>
      <c r="AF88" s="125" t="str" cm="1">
        <f t="array" ref="AF88">IFERROR(V88*_xlfn.XLOOKUP(1,(P88=Lists!$G$20:$G$63)*(Q88=Lists!$H$20:$H$63),Lists!$I$20:$I$63),"")</f>
        <v/>
      </c>
      <c r="AG88" s="125" t="str">
        <f>IFERROR(IF(I88=X88,"",IF(X88="","",VLOOKUP(X88,Lists!$G$66:$H$70,2,FALSE)*V88*W88)),"")</f>
        <v/>
      </c>
      <c r="AH88" s="108" t="str">
        <f>IFERROR(VLOOKUP(J88,Lists!$G$3:$J$17,2,FALSE),"")</f>
        <v/>
      </c>
      <c r="AI88" s="108" t="str">
        <f>IFERROR(VLOOKUP(J88,Lists!$G$3:$J$17,3,FALSE),"")</f>
        <v/>
      </c>
      <c r="AJ88" s="108" t="str">
        <f>IFERROR(VLOOKUP(J88,Lists!$G$3:$J$17,4,FALSE),"")</f>
        <v/>
      </c>
      <c r="AK88" s="108" t="str">
        <f>IFERROR(VLOOKUP(P88,Lists!$C$30:$D$47,2,FALSE),"")</f>
        <v/>
      </c>
    </row>
    <row r="89" spans="2:37" x14ac:dyDescent="0.25">
      <c r="B89" s="5"/>
      <c r="C89" s="5"/>
      <c r="D89" s="122" t="str">
        <f>IFERROR(VLOOKUP(C89,Lists!$B$3:$E$13,3,FALSE),"")</f>
        <v/>
      </c>
      <c r="E89" s="123" t="str">
        <f>IFERROR(VLOOKUP(C89,Lists!$B$3:$E$13,4,FALSE),"")</f>
        <v/>
      </c>
      <c r="F89" s="5"/>
      <c r="H89" s="5"/>
      <c r="I89" s="5"/>
      <c r="J89" s="5"/>
      <c r="K89" s="5"/>
      <c r="L89" s="5"/>
      <c r="M89" s="5"/>
      <c r="N89" s="122" t="str" cm="1">
        <f t="array" ref="N89">IFERROR(_xlfn.XLOOKUP(1,(J89=Lists!$AC$3:$AC$886)*(K89=Lists!$AD$3:$AD$886)*(L89=Lists!$AE$3:$AE$886)*(M89=Lists!$AF$3:$AF$886),Lists!$AG$3:$AG$886),"")</f>
        <v/>
      </c>
      <c r="P89" s="5"/>
      <c r="Q89" s="5"/>
      <c r="R89" s="5"/>
      <c r="S89" s="5"/>
      <c r="T89" s="5"/>
      <c r="U89" s="5"/>
      <c r="V89" s="5"/>
      <c r="W89" s="5"/>
      <c r="X89" s="5"/>
      <c r="Z89" s="122" t="str">
        <f>IFERROR(((H89*N89)-(V89*W89))/1000*VLOOKUP(F89,Lists!$C$16:$E$20,2,FALSE)*D89,"")</f>
        <v/>
      </c>
      <c r="AA89" s="124" t="str">
        <f>IFERROR(((H89*N89)-(V89*W89))/1000*VLOOKUP(F89,Lists!$C$16:$E$20,3,FALSE)*E89,"")</f>
        <v/>
      </c>
      <c r="AB89" s="122" t="str">
        <f t="shared" si="3"/>
        <v/>
      </c>
      <c r="AC89" s="124" t="str">
        <f t="shared" si="2"/>
        <v/>
      </c>
      <c r="AD89" s="122" t="str">
        <f>IFERROR(((H89*N89)*(1-IF(I89="",0,VLOOKUP(I89,Lists!$C$23:$D$27,2,FALSE)))-(V89*W89)*(1-IF(X89="",0,VLOOKUP(X89,Lists!$C$23:$D$27,2,FALSE))))/1000*VLOOKUP(F89,Lists!$C$16:$E$20,2,FALSE)*D89,"")</f>
        <v/>
      </c>
      <c r="AE89" s="124" t="str">
        <f>IFERROR(((H89*N89)*(1-IF(I89="",0,VLOOKUP(I89,Lists!$C$23:$D$27,2,FALSE)))-(V89*W89)*(1-IF(X89="",0,VLOOKUP(X89,Lists!$C$23:$D$27,2,FALSE))))/1000*VLOOKUP(F89,Lists!$C$16:$E$20,3,FALSE)*E89,"")</f>
        <v/>
      </c>
      <c r="AF89" s="125" t="str" cm="1">
        <f t="array" ref="AF89">IFERROR(V89*_xlfn.XLOOKUP(1,(P89=Lists!$G$20:$G$63)*(Q89=Lists!$H$20:$H$63),Lists!$I$20:$I$63),"")</f>
        <v/>
      </c>
      <c r="AG89" s="125" t="str">
        <f>IFERROR(IF(I89=X89,"",IF(X89="","",VLOOKUP(X89,Lists!$G$66:$H$70,2,FALSE)*V89*W89)),"")</f>
        <v/>
      </c>
      <c r="AH89" s="108" t="str">
        <f>IFERROR(VLOOKUP(J89,Lists!$G$3:$J$17,2,FALSE),"")</f>
        <v/>
      </c>
      <c r="AI89" s="108" t="str">
        <f>IFERROR(VLOOKUP(J89,Lists!$G$3:$J$17,3,FALSE),"")</f>
        <v/>
      </c>
      <c r="AJ89" s="108" t="str">
        <f>IFERROR(VLOOKUP(J89,Lists!$G$3:$J$17,4,FALSE),"")</f>
        <v/>
      </c>
      <c r="AK89" s="108" t="str">
        <f>IFERROR(VLOOKUP(P89,Lists!$C$30:$D$47,2,FALSE),"")</f>
        <v/>
      </c>
    </row>
    <row r="90" spans="2:37" x14ac:dyDescent="0.25">
      <c r="B90" s="5"/>
      <c r="C90" s="5"/>
      <c r="D90" s="122" t="str">
        <f>IFERROR(VLOOKUP(C90,Lists!$B$3:$E$13,3,FALSE),"")</f>
        <v/>
      </c>
      <c r="E90" s="123" t="str">
        <f>IFERROR(VLOOKUP(C90,Lists!$B$3:$E$13,4,FALSE),"")</f>
        <v/>
      </c>
      <c r="F90" s="5"/>
      <c r="H90" s="5"/>
      <c r="I90" s="5"/>
      <c r="J90" s="5"/>
      <c r="K90" s="5"/>
      <c r="L90" s="5"/>
      <c r="M90" s="5"/>
      <c r="N90" s="122" t="str" cm="1">
        <f t="array" ref="N90">IFERROR(_xlfn.XLOOKUP(1,(J90=Lists!$AC$3:$AC$886)*(K90=Lists!$AD$3:$AD$886)*(L90=Lists!$AE$3:$AE$886)*(M90=Lists!$AF$3:$AF$886),Lists!$AG$3:$AG$886),"")</f>
        <v/>
      </c>
      <c r="P90" s="5"/>
      <c r="Q90" s="5"/>
      <c r="R90" s="5"/>
      <c r="S90" s="5"/>
      <c r="T90" s="5"/>
      <c r="U90" s="5"/>
      <c r="V90" s="5"/>
      <c r="W90" s="5"/>
      <c r="X90" s="5"/>
      <c r="Z90" s="122" t="str">
        <f>IFERROR(((H90*N90)-(V90*W90))/1000*VLOOKUP(F90,Lists!$C$16:$E$20,2,FALSE)*D90,"")</f>
        <v/>
      </c>
      <c r="AA90" s="124" t="str">
        <f>IFERROR(((H90*N90)-(V90*W90))/1000*VLOOKUP(F90,Lists!$C$16:$E$20,3,FALSE)*E90,"")</f>
        <v/>
      </c>
      <c r="AB90" s="122" t="str">
        <f t="shared" si="3"/>
        <v/>
      </c>
      <c r="AC90" s="124" t="str">
        <f t="shared" si="2"/>
        <v/>
      </c>
      <c r="AD90" s="122" t="str">
        <f>IFERROR(((H90*N90)*(1-IF(I90="",0,VLOOKUP(I90,Lists!$C$23:$D$27,2,FALSE)))-(V90*W90)*(1-IF(X90="",0,VLOOKUP(X90,Lists!$C$23:$D$27,2,FALSE))))/1000*VLOOKUP(F90,Lists!$C$16:$E$20,2,FALSE)*D90,"")</f>
        <v/>
      </c>
      <c r="AE90" s="124" t="str">
        <f>IFERROR(((H90*N90)*(1-IF(I90="",0,VLOOKUP(I90,Lists!$C$23:$D$27,2,FALSE)))-(V90*W90)*(1-IF(X90="",0,VLOOKUP(X90,Lists!$C$23:$D$27,2,FALSE))))/1000*VLOOKUP(F90,Lists!$C$16:$E$20,3,FALSE)*E90,"")</f>
        <v/>
      </c>
      <c r="AF90" s="125" t="str" cm="1">
        <f t="array" ref="AF90">IFERROR(V90*_xlfn.XLOOKUP(1,(P90=Lists!$G$20:$G$63)*(Q90=Lists!$H$20:$H$63),Lists!$I$20:$I$63),"")</f>
        <v/>
      </c>
      <c r="AG90" s="125" t="str">
        <f>IFERROR(IF(I90=X90,"",IF(X90="","",VLOOKUP(X90,Lists!$G$66:$H$70,2,FALSE)*V90*W90)),"")</f>
        <v/>
      </c>
      <c r="AH90" s="108" t="str">
        <f>IFERROR(VLOOKUP(J90,Lists!$G$3:$J$17,2,FALSE),"")</f>
        <v/>
      </c>
      <c r="AI90" s="108" t="str">
        <f>IFERROR(VLOOKUP(J90,Lists!$G$3:$J$17,3,FALSE),"")</f>
        <v/>
      </c>
      <c r="AJ90" s="108" t="str">
        <f>IFERROR(VLOOKUP(J90,Lists!$G$3:$J$17,4,FALSE),"")</f>
        <v/>
      </c>
      <c r="AK90" s="108" t="str">
        <f>IFERROR(VLOOKUP(P90,Lists!$C$30:$D$47,2,FALSE),"")</f>
        <v/>
      </c>
    </row>
    <row r="91" spans="2:37" x14ac:dyDescent="0.25">
      <c r="B91" s="5"/>
      <c r="C91" s="5"/>
      <c r="D91" s="122" t="str">
        <f>IFERROR(VLOOKUP(C91,Lists!$B$3:$E$13,3,FALSE),"")</f>
        <v/>
      </c>
      <c r="E91" s="123" t="str">
        <f>IFERROR(VLOOKUP(C91,Lists!$B$3:$E$13,4,FALSE),"")</f>
        <v/>
      </c>
      <c r="F91" s="5"/>
      <c r="H91" s="5"/>
      <c r="I91" s="5"/>
      <c r="J91" s="5"/>
      <c r="K91" s="5"/>
      <c r="L91" s="5"/>
      <c r="M91" s="5"/>
      <c r="N91" s="122" t="str" cm="1">
        <f t="array" ref="N91">IFERROR(_xlfn.XLOOKUP(1,(J91=Lists!$AC$3:$AC$886)*(K91=Lists!$AD$3:$AD$886)*(L91=Lists!$AE$3:$AE$886)*(M91=Lists!$AF$3:$AF$886),Lists!$AG$3:$AG$886),"")</f>
        <v/>
      </c>
      <c r="P91" s="5"/>
      <c r="Q91" s="5"/>
      <c r="R91" s="5"/>
      <c r="S91" s="5"/>
      <c r="T91" s="5"/>
      <c r="U91" s="5"/>
      <c r="V91" s="5"/>
      <c r="W91" s="5"/>
      <c r="X91" s="5"/>
      <c r="Z91" s="122" t="str">
        <f>IFERROR(((H91*N91)-(V91*W91))/1000*VLOOKUP(F91,Lists!$C$16:$E$20,2,FALSE)*D91,"")</f>
        <v/>
      </c>
      <c r="AA91" s="124" t="str">
        <f>IFERROR(((H91*N91)-(V91*W91))/1000*VLOOKUP(F91,Lists!$C$16:$E$20,3,FALSE)*E91,"")</f>
        <v/>
      </c>
      <c r="AB91" s="122" t="str">
        <f t="shared" si="3"/>
        <v/>
      </c>
      <c r="AC91" s="124" t="str">
        <f t="shared" si="2"/>
        <v/>
      </c>
      <c r="AD91" s="122" t="str">
        <f>IFERROR(((H91*N91)*(1-IF(I91="",0,VLOOKUP(I91,Lists!$C$23:$D$27,2,FALSE)))-(V91*W91)*(1-IF(X91="",0,VLOOKUP(X91,Lists!$C$23:$D$27,2,FALSE))))/1000*VLOOKUP(F91,Lists!$C$16:$E$20,2,FALSE)*D91,"")</f>
        <v/>
      </c>
      <c r="AE91" s="124" t="str">
        <f>IFERROR(((H91*N91)*(1-IF(I91="",0,VLOOKUP(I91,Lists!$C$23:$D$27,2,FALSE)))-(V91*W91)*(1-IF(X91="",0,VLOOKUP(X91,Lists!$C$23:$D$27,2,FALSE))))/1000*VLOOKUP(F91,Lists!$C$16:$E$20,3,FALSE)*E91,"")</f>
        <v/>
      </c>
      <c r="AF91" s="125" t="str" cm="1">
        <f t="array" ref="AF91">IFERROR(V91*_xlfn.XLOOKUP(1,(P91=Lists!$G$20:$G$63)*(Q91=Lists!$H$20:$H$63),Lists!$I$20:$I$63),"")</f>
        <v/>
      </c>
      <c r="AG91" s="125" t="str">
        <f>IFERROR(IF(I91=X91,"",IF(X91="","",VLOOKUP(X91,Lists!$G$66:$H$70,2,FALSE)*V91*W91)),"")</f>
        <v/>
      </c>
      <c r="AH91" s="108" t="str">
        <f>IFERROR(VLOOKUP(J91,Lists!$G$3:$J$17,2,FALSE),"")</f>
        <v/>
      </c>
      <c r="AI91" s="108" t="str">
        <f>IFERROR(VLOOKUP(J91,Lists!$G$3:$J$17,3,FALSE),"")</f>
        <v/>
      </c>
      <c r="AJ91" s="108" t="str">
        <f>IFERROR(VLOOKUP(J91,Lists!$G$3:$J$17,4,FALSE),"")</f>
        <v/>
      </c>
      <c r="AK91" s="108" t="str">
        <f>IFERROR(VLOOKUP(P91,Lists!$C$30:$D$47,2,FALSE),"")</f>
        <v/>
      </c>
    </row>
    <row r="92" spans="2:37" x14ac:dyDescent="0.25">
      <c r="B92" s="5"/>
      <c r="C92" s="5"/>
      <c r="D92" s="122" t="str">
        <f>IFERROR(VLOOKUP(C92,Lists!$B$3:$E$13,3,FALSE),"")</f>
        <v/>
      </c>
      <c r="E92" s="123" t="str">
        <f>IFERROR(VLOOKUP(C92,Lists!$B$3:$E$13,4,FALSE),"")</f>
        <v/>
      </c>
      <c r="F92" s="5"/>
      <c r="H92" s="5"/>
      <c r="I92" s="5"/>
      <c r="J92" s="5"/>
      <c r="K92" s="5"/>
      <c r="L92" s="5"/>
      <c r="M92" s="5"/>
      <c r="N92" s="122" t="str" cm="1">
        <f t="array" ref="N92">IFERROR(_xlfn.XLOOKUP(1,(J92=Lists!$AC$3:$AC$886)*(K92=Lists!$AD$3:$AD$886)*(L92=Lists!$AE$3:$AE$886)*(M92=Lists!$AF$3:$AF$886),Lists!$AG$3:$AG$886),"")</f>
        <v/>
      </c>
      <c r="P92" s="5"/>
      <c r="Q92" s="5"/>
      <c r="R92" s="5"/>
      <c r="S92" s="5"/>
      <c r="T92" s="5"/>
      <c r="U92" s="5"/>
      <c r="V92" s="5"/>
      <c r="W92" s="5"/>
      <c r="X92" s="5"/>
      <c r="Z92" s="122" t="str">
        <f>IFERROR(((H92*N92)-(V92*W92))/1000*VLOOKUP(F92,Lists!$C$16:$E$20,2,FALSE)*D92,"")</f>
        <v/>
      </c>
      <c r="AA92" s="124" t="str">
        <f>IFERROR(((H92*N92)-(V92*W92))/1000*VLOOKUP(F92,Lists!$C$16:$E$20,3,FALSE)*E92,"")</f>
        <v/>
      </c>
      <c r="AB92" s="122" t="str">
        <f t="shared" si="3"/>
        <v/>
      </c>
      <c r="AC92" s="124" t="str">
        <f t="shared" si="2"/>
        <v/>
      </c>
      <c r="AD92" s="122" t="str">
        <f>IFERROR(((H92*N92)*(1-IF(I92="",0,VLOOKUP(I92,Lists!$C$23:$D$27,2,FALSE)))-(V92*W92)*(1-IF(X92="",0,VLOOKUP(X92,Lists!$C$23:$D$27,2,FALSE))))/1000*VLOOKUP(F92,Lists!$C$16:$E$20,2,FALSE)*D92,"")</f>
        <v/>
      </c>
      <c r="AE92" s="124" t="str">
        <f>IFERROR(((H92*N92)*(1-IF(I92="",0,VLOOKUP(I92,Lists!$C$23:$D$27,2,FALSE)))-(V92*W92)*(1-IF(X92="",0,VLOOKUP(X92,Lists!$C$23:$D$27,2,FALSE))))/1000*VLOOKUP(F92,Lists!$C$16:$E$20,3,FALSE)*E92,"")</f>
        <v/>
      </c>
      <c r="AF92" s="125" t="str" cm="1">
        <f t="array" ref="AF92">IFERROR(V92*_xlfn.XLOOKUP(1,(P92=Lists!$G$20:$G$63)*(Q92=Lists!$H$20:$H$63),Lists!$I$20:$I$63),"")</f>
        <v/>
      </c>
      <c r="AG92" s="125" t="str">
        <f>IFERROR(IF(I92=X92,"",IF(X92="","",VLOOKUP(X92,Lists!$G$66:$H$70,2,FALSE)*V92*W92)),"")</f>
        <v/>
      </c>
      <c r="AH92" s="108" t="str">
        <f>IFERROR(VLOOKUP(J92,Lists!$G$3:$J$17,2,FALSE),"")</f>
        <v/>
      </c>
      <c r="AI92" s="108" t="str">
        <f>IFERROR(VLOOKUP(J92,Lists!$G$3:$J$17,3,FALSE),"")</f>
        <v/>
      </c>
      <c r="AJ92" s="108" t="str">
        <f>IFERROR(VLOOKUP(J92,Lists!$G$3:$J$17,4,FALSE),"")</f>
        <v/>
      </c>
      <c r="AK92" s="108" t="str">
        <f>IFERROR(VLOOKUP(P92,Lists!$C$30:$D$47,2,FALSE),"")</f>
        <v/>
      </c>
    </row>
    <row r="93" spans="2:37" x14ac:dyDescent="0.25">
      <c r="B93" s="5"/>
      <c r="C93" s="5"/>
      <c r="D93" s="122" t="str">
        <f>IFERROR(VLOOKUP(C93,Lists!$B$3:$E$13,3,FALSE),"")</f>
        <v/>
      </c>
      <c r="E93" s="123" t="str">
        <f>IFERROR(VLOOKUP(C93,Lists!$B$3:$E$13,4,FALSE),"")</f>
        <v/>
      </c>
      <c r="F93" s="5"/>
      <c r="H93" s="5"/>
      <c r="I93" s="5"/>
      <c r="J93" s="5"/>
      <c r="K93" s="5"/>
      <c r="L93" s="5"/>
      <c r="M93" s="5"/>
      <c r="N93" s="122" t="str" cm="1">
        <f t="array" ref="N93">IFERROR(_xlfn.XLOOKUP(1,(J93=Lists!$AC$3:$AC$886)*(K93=Lists!$AD$3:$AD$886)*(L93=Lists!$AE$3:$AE$886)*(M93=Lists!$AF$3:$AF$886),Lists!$AG$3:$AG$886),"")</f>
        <v/>
      </c>
      <c r="P93" s="5"/>
      <c r="Q93" s="5"/>
      <c r="R93" s="5"/>
      <c r="S93" s="5"/>
      <c r="T93" s="5"/>
      <c r="U93" s="5"/>
      <c r="V93" s="5"/>
      <c r="W93" s="5"/>
      <c r="X93" s="5"/>
      <c r="Z93" s="122" t="str">
        <f>IFERROR(((H93*N93)-(V93*W93))/1000*VLOOKUP(F93,Lists!$C$16:$E$20,2,FALSE)*D93,"")</f>
        <v/>
      </c>
      <c r="AA93" s="124" t="str">
        <f>IFERROR(((H93*N93)-(V93*W93))/1000*VLOOKUP(F93,Lists!$C$16:$E$20,3,FALSE)*E93,"")</f>
        <v/>
      </c>
      <c r="AB93" s="122" t="str">
        <f t="shared" si="3"/>
        <v/>
      </c>
      <c r="AC93" s="124" t="str">
        <f t="shared" si="2"/>
        <v/>
      </c>
      <c r="AD93" s="122" t="str">
        <f>IFERROR(((H93*N93)*(1-IF(I93="",0,VLOOKUP(I93,Lists!$C$23:$D$27,2,FALSE)))-(V93*W93)*(1-IF(X93="",0,VLOOKUP(X93,Lists!$C$23:$D$27,2,FALSE))))/1000*VLOOKUP(F93,Lists!$C$16:$E$20,2,FALSE)*D93,"")</f>
        <v/>
      </c>
      <c r="AE93" s="124" t="str">
        <f>IFERROR(((H93*N93)*(1-IF(I93="",0,VLOOKUP(I93,Lists!$C$23:$D$27,2,FALSE)))-(V93*W93)*(1-IF(X93="",0,VLOOKUP(X93,Lists!$C$23:$D$27,2,FALSE))))/1000*VLOOKUP(F93,Lists!$C$16:$E$20,3,FALSE)*E93,"")</f>
        <v/>
      </c>
      <c r="AF93" s="125" t="str" cm="1">
        <f t="array" ref="AF93">IFERROR(V93*_xlfn.XLOOKUP(1,(P93=Lists!$G$20:$G$63)*(Q93=Lists!$H$20:$H$63),Lists!$I$20:$I$63),"")</f>
        <v/>
      </c>
      <c r="AG93" s="125" t="str">
        <f>IFERROR(IF(I93=X93,"",IF(X93="","",VLOOKUP(X93,Lists!$G$66:$H$70,2,FALSE)*V93*W93)),"")</f>
        <v/>
      </c>
      <c r="AH93" s="108" t="str">
        <f>IFERROR(VLOOKUP(J93,Lists!$G$3:$J$17,2,FALSE),"")</f>
        <v/>
      </c>
      <c r="AI93" s="108" t="str">
        <f>IFERROR(VLOOKUP(J93,Lists!$G$3:$J$17,3,FALSE),"")</f>
        <v/>
      </c>
      <c r="AJ93" s="108" t="str">
        <f>IFERROR(VLOOKUP(J93,Lists!$G$3:$J$17,4,FALSE),"")</f>
        <v/>
      </c>
      <c r="AK93" s="108" t="str">
        <f>IFERROR(VLOOKUP(P93,Lists!$C$30:$D$47,2,FALSE),"")</f>
        <v/>
      </c>
    </row>
    <row r="94" spans="2:37" x14ac:dyDescent="0.25">
      <c r="B94" s="5"/>
      <c r="C94" s="5"/>
      <c r="D94" s="122" t="str">
        <f>IFERROR(VLOOKUP(C94,Lists!$B$3:$E$13,3,FALSE),"")</f>
        <v/>
      </c>
      <c r="E94" s="123" t="str">
        <f>IFERROR(VLOOKUP(C94,Lists!$B$3:$E$13,4,FALSE),"")</f>
        <v/>
      </c>
      <c r="F94" s="5"/>
      <c r="H94" s="5"/>
      <c r="I94" s="5"/>
      <c r="J94" s="5"/>
      <c r="K94" s="5"/>
      <c r="L94" s="5"/>
      <c r="M94" s="5"/>
      <c r="N94" s="122" t="str" cm="1">
        <f t="array" ref="N94">IFERROR(_xlfn.XLOOKUP(1,(J94=Lists!$AC$3:$AC$886)*(K94=Lists!$AD$3:$AD$886)*(L94=Lists!$AE$3:$AE$886)*(M94=Lists!$AF$3:$AF$886),Lists!$AG$3:$AG$886),"")</f>
        <v/>
      </c>
      <c r="P94" s="5"/>
      <c r="Q94" s="5"/>
      <c r="R94" s="5"/>
      <c r="S94" s="5"/>
      <c r="T94" s="5"/>
      <c r="U94" s="5"/>
      <c r="V94" s="5"/>
      <c r="W94" s="5"/>
      <c r="X94" s="5"/>
      <c r="Z94" s="122" t="str">
        <f>IFERROR(((H94*N94)-(V94*W94))/1000*VLOOKUP(F94,Lists!$C$16:$E$20,2,FALSE)*D94,"")</f>
        <v/>
      </c>
      <c r="AA94" s="124" t="str">
        <f>IFERROR(((H94*N94)-(V94*W94))/1000*VLOOKUP(F94,Lists!$C$16:$E$20,3,FALSE)*E94,"")</f>
        <v/>
      </c>
      <c r="AB94" s="122" t="str">
        <f t="shared" si="3"/>
        <v/>
      </c>
      <c r="AC94" s="124" t="str">
        <f t="shared" si="2"/>
        <v/>
      </c>
      <c r="AD94" s="122" t="str">
        <f>IFERROR(((H94*N94)*(1-IF(I94="",0,VLOOKUP(I94,Lists!$C$23:$D$27,2,FALSE)))-(V94*W94)*(1-IF(X94="",0,VLOOKUP(X94,Lists!$C$23:$D$27,2,FALSE))))/1000*VLOOKUP(F94,Lists!$C$16:$E$20,2,FALSE)*D94,"")</f>
        <v/>
      </c>
      <c r="AE94" s="124" t="str">
        <f>IFERROR(((H94*N94)*(1-IF(I94="",0,VLOOKUP(I94,Lists!$C$23:$D$27,2,FALSE)))-(V94*W94)*(1-IF(X94="",0,VLOOKUP(X94,Lists!$C$23:$D$27,2,FALSE))))/1000*VLOOKUP(F94,Lists!$C$16:$E$20,3,FALSE)*E94,"")</f>
        <v/>
      </c>
      <c r="AF94" s="125" t="str" cm="1">
        <f t="array" ref="AF94">IFERROR(V94*_xlfn.XLOOKUP(1,(P94=Lists!$G$20:$G$63)*(Q94=Lists!$H$20:$H$63),Lists!$I$20:$I$63),"")</f>
        <v/>
      </c>
      <c r="AG94" s="125" t="str">
        <f>IFERROR(IF(I94=X94,"",IF(X94="","",VLOOKUP(X94,Lists!$G$66:$H$70,2,FALSE)*V94*W94)),"")</f>
        <v/>
      </c>
      <c r="AH94" s="108" t="str">
        <f>IFERROR(VLOOKUP(J94,Lists!$G$3:$J$17,2,FALSE),"")</f>
        <v/>
      </c>
      <c r="AI94" s="108" t="str">
        <f>IFERROR(VLOOKUP(J94,Lists!$G$3:$J$17,3,FALSE),"")</f>
        <v/>
      </c>
      <c r="AJ94" s="108" t="str">
        <f>IFERROR(VLOOKUP(J94,Lists!$G$3:$J$17,4,FALSE),"")</f>
        <v/>
      </c>
      <c r="AK94" s="108" t="str">
        <f>IFERROR(VLOOKUP(P94,Lists!$C$30:$D$47,2,FALSE),"")</f>
        <v/>
      </c>
    </row>
    <row r="95" spans="2:37" x14ac:dyDescent="0.25">
      <c r="B95" s="5"/>
      <c r="C95" s="5"/>
      <c r="D95" s="122" t="str">
        <f>IFERROR(VLOOKUP(C95,Lists!$B$3:$E$13,3,FALSE),"")</f>
        <v/>
      </c>
      <c r="E95" s="123" t="str">
        <f>IFERROR(VLOOKUP(C95,Lists!$B$3:$E$13,4,FALSE),"")</f>
        <v/>
      </c>
      <c r="F95" s="5"/>
      <c r="H95" s="5"/>
      <c r="I95" s="5"/>
      <c r="J95" s="5"/>
      <c r="K95" s="5"/>
      <c r="L95" s="5"/>
      <c r="M95" s="5"/>
      <c r="N95" s="122" t="str" cm="1">
        <f t="array" ref="N95">IFERROR(_xlfn.XLOOKUP(1,(J95=Lists!$AC$3:$AC$886)*(K95=Lists!$AD$3:$AD$886)*(L95=Lists!$AE$3:$AE$886)*(M95=Lists!$AF$3:$AF$886),Lists!$AG$3:$AG$886),"")</f>
        <v/>
      </c>
      <c r="P95" s="5"/>
      <c r="Q95" s="5"/>
      <c r="R95" s="5"/>
      <c r="S95" s="5"/>
      <c r="T95" s="5"/>
      <c r="U95" s="5"/>
      <c r="V95" s="5"/>
      <c r="W95" s="5"/>
      <c r="X95" s="5"/>
      <c r="Z95" s="122" t="str">
        <f>IFERROR(((H95*N95)-(V95*W95))/1000*VLOOKUP(F95,Lists!$C$16:$E$20,2,FALSE)*D95,"")</f>
        <v/>
      </c>
      <c r="AA95" s="124" t="str">
        <f>IFERROR(((H95*N95)-(V95*W95))/1000*VLOOKUP(F95,Lists!$C$16:$E$20,3,FALSE)*E95,"")</f>
        <v/>
      </c>
      <c r="AB95" s="122" t="str">
        <f t="shared" si="3"/>
        <v/>
      </c>
      <c r="AC95" s="124" t="str">
        <f t="shared" si="2"/>
        <v/>
      </c>
      <c r="AD95" s="122" t="str">
        <f>IFERROR(((H95*N95)*(1-IF(I95="",0,VLOOKUP(I95,Lists!$C$23:$D$27,2,FALSE)))-(V95*W95)*(1-IF(X95="",0,VLOOKUP(X95,Lists!$C$23:$D$27,2,FALSE))))/1000*VLOOKUP(F95,Lists!$C$16:$E$20,2,FALSE)*D95,"")</f>
        <v/>
      </c>
      <c r="AE95" s="124" t="str">
        <f>IFERROR(((H95*N95)*(1-IF(I95="",0,VLOOKUP(I95,Lists!$C$23:$D$27,2,FALSE)))-(V95*W95)*(1-IF(X95="",0,VLOOKUP(X95,Lists!$C$23:$D$27,2,FALSE))))/1000*VLOOKUP(F95,Lists!$C$16:$E$20,3,FALSE)*E95,"")</f>
        <v/>
      </c>
      <c r="AF95" s="125" t="str" cm="1">
        <f t="array" ref="AF95">IFERROR(V95*_xlfn.XLOOKUP(1,(P95=Lists!$G$20:$G$63)*(Q95=Lists!$H$20:$H$63),Lists!$I$20:$I$63),"")</f>
        <v/>
      </c>
      <c r="AG95" s="125" t="str">
        <f>IFERROR(IF(I95=X95,"",IF(X95="","",VLOOKUP(X95,Lists!$G$66:$H$70,2,FALSE)*V95*W95)),"")</f>
        <v/>
      </c>
      <c r="AH95" s="108" t="str">
        <f>IFERROR(VLOOKUP(J95,Lists!$G$3:$J$17,2,FALSE),"")</f>
        <v/>
      </c>
      <c r="AI95" s="108" t="str">
        <f>IFERROR(VLOOKUP(J95,Lists!$G$3:$J$17,3,FALSE),"")</f>
        <v/>
      </c>
      <c r="AJ95" s="108" t="str">
        <f>IFERROR(VLOOKUP(J95,Lists!$G$3:$J$17,4,FALSE),"")</f>
        <v/>
      </c>
      <c r="AK95" s="108" t="str">
        <f>IFERROR(VLOOKUP(P95,Lists!$C$30:$D$47,2,FALSE),"")</f>
        <v/>
      </c>
    </row>
    <row r="96" spans="2:37" x14ac:dyDescent="0.25">
      <c r="B96" s="5"/>
      <c r="C96" s="5"/>
      <c r="D96" s="122" t="str">
        <f>IFERROR(VLOOKUP(C96,Lists!$B$3:$E$13,3,FALSE),"")</f>
        <v/>
      </c>
      <c r="E96" s="123" t="str">
        <f>IFERROR(VLOOKUP(C96,Lists!$B$3:$E$13,4,FALSE),"")</f>
        <v/>
      </c>
      <c r="F96" s="5"/>
      <c r="H96" s="5"/>
      <c r="I96" s="5"/>
      <c r="J96" s="5"/>
      <c r="K96" s="5"/>
      <c r="L96" s="5"/>
      <c r="M96" s="5"/>
      <c r="N96" s="122" t="str" cm="1">
        <f t="array" ref="N96">IFERROR(_xlfn.XLOOKUP(1,(J96=Lists!$AC$3:$AC$886)*(K96=Lists!$AD$3:$AD$886)*(L96=Lists!$AE$3:$AE$886)*(M96=Lists!$AF$3:$AF$886),Lists!$AG$3:$AG$886),"")</f>
        <v/>
      </c>
      <c r="P96" s="5"/>
      <c r="Q96" s="5"/>
      <c r="R96" s="5"/>
      <c r="S96" s="5"/>
      <c r="T96" s="5"/>
      <c r="U96" s="5"/>
      <c r="V96" s="5"/>
      <c r="W96" s="5"/>
      <c r="X96" s="5"/>
      <c r="Z96" s="122" t="str">
        <f>IFERROR(((H96*N96)-(V96*W96))/1000*VLOOKUP(F96,Lists!$C$16:$E$20,2,FALSE)*D96,"")</f>
        <v/>
      </c>
      <c r="AA96" s="124" t="str">
        <f>IFERROR(((H96*N96)-(V96*W96))/1000*VLOOKUP(F96,Lists!$C$16:$E$20,3,FALSE)*E96,"")</f>
        <v/>
      </c>
      <c r="AB96" s="122" t="str">
        <f t="shared" si="3"/>
        <v/>
      </c>
      <c r="AC96" s="124" t="str">
        <f t="shared" si="2"/>
        <v/>
      </c>
      <c r="AD96" s="122" t="str">
        <f>IFERROR(((H96*N96)*(1-IF(I96="",0,VLOOKUP(I96,Lists!$C$23:$D$27,2,FALSE)))-(V96*W96)*(1-IF(X96="",0,VLOOKUP(X96,Lists!$C$23:$D$27,2,FALSE))))/1000*VLOOKUP(F96,Lists!$C$16:$E$20,2,FALSE)*D96,"")</f>
        <v/>
      </c>
      <c r="AE96" s="124" t="str">
        <f>IFERROR(((H96*N96)*(1-IF(I96="",0,VLOOKUP(I96,Lists!$C$23:$D$27,2,FALSE)))-(V96*W96)*(1-IF(X96="",0,VLOOKUP(X96,Lists!$C$23:$D$27,2,FALSE))))/1000*VLOOKUP(F96,Lists!$C$16:$E$20,3,FALSE)*E96,"")</f>
        <v/>
      </c>
      <c r="AF96" s="125" t="str" cm="1">
        <f t="array" ref="AF96">IFERROR(V96*_xlfn.XLOOKUP(1,(P96=Lists!$G$20:$G$63)*(Q96=Lists!$H$20:$H$63),Lists!$I$20:$I$63),"")</f>
        <v/>
      </c>
      <c r="AG96" s="125" t="str">
        <f>IFERROR(IF(I96=X96,"",IF(X96="","",VLOOKUP(X96,Lists!$G$66:$H$70,2,FALSE)*V96*W96)),"")</f>
        <v/>
      </c>
      <c r="AH96" s="108" t="str">
        <f>IFERROR(VLOOKUP(J96,Lists!$G$3:$J$17,2,FALSE),"")</f>
        <v/>
      </c>
      <c r="AI96" s="108" t="str">
        <f>IFERROR(VLOOKUP(J96,Lists!$G$3:$J$17,3,FALSE),"")</f>
        <v/>
      </c>
      <c r="AJ96" s="108" t="str">
        <f>IFERROR(VLOOKUP(J96,Lists!$G$3:$J$17,4,FALSE),"")</f>
        <v/>
      </c>
      <c r="AK96" s="108" t="str">
        <f>IFERROR(VLOOKUP(P96,Lists!$C$30:$D$47,2,FALSE),"")</f>
        <v/>
      </c>
    </row>
    <row r="97" spans="2:37" x14ac:dyDescent="0.25">
      <c r="B97" s="5"/>
      <c r="C97" s="5"/>
      <c r="D97" s="122" t="str">
        <f>IFERROR(VLOOKUP(C97,Lists!$B$3:$E$13,3,FALSE),"")</f>
        <v/>
      </c>
      <c r="E97" s="123" t="str">
        <f>IFERROR(VLOOKUP(C97,Lists!$B$3:$E$13,4,FALSE),"")</f>
        <v/>
      </c>
      <c r="F97" s="5"/>
      <c r="H97" s="5"/>
      <c r="I97" s="5"/>
      <c r="J97" s="5"/>
      <c r="K97" s="5"/>
      <c r="L97" s="5"/>
      <c r="M97" s="5"/>
      <c r="N97" s="122" t="str" cm="1">
        <f t="array" ref="N97">IFERROR(_xlfn.XLOOKUP(1,(J97=Lists!$AC$3:$AC$886)*(K97=Lists!$AD$3:$AD$886)*(L97=Lists!$AE$3:$AE$886)*(M97=Lists!$AF$3:$AF$886),Lists!$AG$3:$AG$886),"")</f>
        <v/>
      </c>
      <c r="P97" s="5"/>
      <c r="Q97" s="5"/>
      <c r="R97" s="5"/>
      <c r="S97" s="5"/>
      <c r="T97" s="5"/>
      <c r="U97" s="5"/>
      <c r="V97" s="5"/>
      <c r="W97" s="5"/>
      <c r="X97" s="5"/>
      <c r="Z97" s="122" t="str">
        <f>IFERROR(((H97*N97)-(V97*W97))/1000*VLOOKUP(F97,Lists!$C$16:$E$20,2,FALSE)*D97,"")</f>
        <v/>
      </c>
      <c r="AA97" s="124" t="str">
        <f>IFERROR(((H97*N97)-(V97*W97))/1000*VLOOKUP(F97,Lists!$C$16:$E$20,3,FALSE)*E97,"")</f>
        <v/>
      </c>
      <c r="AB97" s="122" t="str">
        <f t="shared" si="3"/>
        <v/>
      </c>
      <c r="AC97" s="124" t="str">
        <f t="shared" si="2"/>
        <v/>
      </c>
      <c r="AD97" s="122" t="str">
        <f>IFERROR(((H97*N97)*(1-IF(I97="",0,VLOOKUP(I97,Lists!$C$23:$D$27,2,FALSE)))-(V97*W97)*(1-IF(X97="",0,VLOOKUP(X97,Lists!$C$23:$D$27,2,FALSE))))/1000*VLOOKUP(F97,Lists!$C$16:$E$20,2,FALSE)*D97,"")</f>
        <v/>
      </c>
      <c r="AE97" s="124" t="str">
        <f>IFERROR(((H97*N97)*(1-IF(I97="",0,VLOOKUP(I97,Lists!$C$23:$D$27,2,FALSE)))-(V97*W97)*(1-IF(X97="",0,VLOOKUP(X97,Lists!$C$23:$D$27,2,FALSE))))/1000*VLOOKUP(F97,Lists!$C$16:$E$20,3,FALSE)*E97,"")</f>
        <v/>
      </c>
      <c r="AF97" s="125" t="str" cm="1">
        <f t="array" ref="AF97">IFERROR(V97*_xlfn.XLOOKUP(1,(P97=Lists!$G$20:$G$63)*(Q97=Lists!$H$20:$H$63),Lists!$I$20:$I$63),"")</f>
        <v/>
      </c>
      <c r="AG97" s="125" t="str">
        <f>IFERROR(IF(I97=X97,"",IF(X97="","",VLOOKUP(X97,Lists!$G$66:$H$70,2,FALSE)*V97*W97)),"")</f>
        <v/>
      </c>
      <c r="AH97" s="108" t="str">
        <f>IFERROR(VLOOKUP(J97,Lists!$G$3:$J$17,2,FALSE),"")</f>
        <v/>
      </c>
      <c r="AI97" s="108" t="str">
        <f>IFERROR(VLOOKUP(J97,Lists!$G$3:$J$17,3,FALSE),"")</f>
        <v/>
      </c>
      <c r="AJ97" s="108" t="str">
        <f>IFERROR(VLOOKUP(J97,Lists!$G$3:$J$17,4,FALSE),"")</f>
        <v/>
      </c>
      <c r="AK97" s="108" t="str">
        <f>IFERROR(VLOOKUP(P97,Lists!$C$30:$D$47,2,FALSE),"")</f>
        <v/>
      </c>
    </row>
    <row r="98" spans="2:37" x14ac:dyDescent="0.25">
      <c r="B98" s="5"/>
      <c r="C98" s="5"/>
      <c r="D98" s="122" t="str">
        <f>IFERROR(VLOOKUP(C98,Lists!$B$3:$E$13,3,FALSE),"")</f>
        <v/>
      </c>
      <c r="E98" s="123" t="str">
        <f>IFERROR(VLOOKUP(C98,Lists!$B$3:$E$13,4,FALSE),"")</f>
        <v/>
      </c>
      <c r="F98" s="5"/>
      <c r="H98" s="5"/>
      <c r="I98" s="5"/>
      <c r="J98" s="5"/>
      <c r="K98" s="5"/>
      <c r="L98" s="5"/>
      <c r="M98" s="5"/>
      <c r="N98" s="122" t="str" cm="1">
        <f t="array" ref="N98">IFERROR(_xlfn.XLOOKUP(1,(J98=Lists!$AC$3:$AC$886)*(K98=Lists!$AD$3:$AD$886)*(L98=Lists!$AE$3:$AE$886)*(M98=Lists!$AF$3:$AF$886),Lists!$AG$3:$AG$886),"")</f>
        <v/>
      </c>
      <c r="P98" s="5"/>
      <c r="Q98" s="5"/>
      <c r="R98" s="5"/>
      <c r="S98" s="5"/>
      <c r="T98" s="5"/>
      <c r="U98" s="5"/>
      <c r="V98" s="5"/>
      <c r="W98" s="5"/>
      <c r="X98" s="5"/>
      <c r="Z98" s="122" t="str">
        <f>IFERROR(((H98*N98)-(V98*W98))/1000*VLOOKUP(F98,Lists!$C$16:$E$20,2,FALSE)*D98,"")</f>
        <v/>
      </c>
      <c r="AA98" s="124" t="str">
        <f>IFERROR(((H98*N98)-(V98*W98))/1000*VLOOKUP(F98,Lists!$C$16:$E$20,3,FALSE)*E98,"")</f>
        <v/>
      </c>
      <c r="AB98" s="122" t="str">
        <f t="shared" si="3"/>
        <v/>
      </c>
      <c r="AC98" s="124" t="str">
        <f t="shared" si="2"/>
        <v/>
      </c>
      <c r="AD98" s="122" t="str">
        <f>IFERROR(((H98*N98)*(1-IF(I98="",0,VLOOKUP(I98,Lists!$C$23:$D$27,2,FALSE)))-(V98*W98)*(1-IF(X98="",0,VLOOKUP(X98,Lists!$C$23:$D$27,2,FALSE))))/1000*VLOOKUP(F98,Lists!$C$16:$E$20,2,FALSE)*D98,"")</f>
        <v/>
      </c>
      <c r="AE98" s="124" t="str">
        <f>IFERROR(((H98*N98)*(1-IF(I98="",0,VLOOKUP(I98,Lists!$C$23:$D$27,2,FALSE)))-(V98*W98)*(1-IF(X98="",0,VLOOKUP(X98,Lists!$C$23:$D$27,2,FALSE))))/1000*VLOOKUP(F98,Lists!$C$16:$E$20,3,FALSE)*E98,"")</f>
        <v/>
      </c>
      <c r="AF98" s="125" t="str" cm="1">
        <f t="array" ref="AF98">IFERROR(V98*_xlfn.XLOOKUP(1,(P98=Lists!$G$20:$G$63)*(Q98=Lists!$H$20:$H$63),Lists!$I$20:$I$63),"")</f>
        <v/>
      </c>
      <c r="AG98" s="125" t="str">
        <f>IFERROR(IF(I98=X98,"",IF(X98="","",VLOOKUP(X98,Lists!$G$66:$H$70,2,FALSE)*V98*W98)),"")</f>
        <v/>
      </c>
      <c r="AH98" s="108" t="str">
        <f>IFERROR(VLOOKUP(J98,Lists!$G$3:$J$17,2,FALSE),"")</f>
        <v/>
      </c>
      <c r="AI98" s="108" t="str">
        <f>IFERROR(VLOOKUP(J98,Lists!$G$3:$J$17,3,FALSE),"")</f>
        <v/>
      </c>
      <c r="AJ98" s="108" t="str">
        <f>IFERROR(VLOOKUP(J98,Lists!$G$3:$J$17,4,FALSE),"")</f>
        <v/>
      </c>
      <c r="AK98" s="108" t="str">
        <f>IFERROR(VLOOKUP(P98,Lists!$C$30:$D$47,2,FALSE),"")</f>
        <v/>
      </c>
    </row>
    <row r="99" spans="2:37" x14ac:dyDescent="0.25">
      <c r="B99" s="5"/>
      <c r="C99" s="5"/>
      <c r="D99" s="122" t="str">
        <f>IFERROR(VLOOKUP(C99,Lists!$B$3:$E$13,3,FALSE),"")</f>
        <v/>
      </c>
      <c r="E99" s="123" t="str">
        <f>IFERROR(VLOOKUP(C99,Lists!$B$3:$E$13,4,FALSE),"")</f>
        <v/>
      </c>
      <c r="F99" s="5"/>
      <c r="H99" s="5"/>
      <c r="I99" s="5"/>
      <c r="J99" s="5"/>
      <c r="K99" s="5"/>
      <c r="L99" s="5"/>
      <c r="M99" s="5"/>
      <c r="N99" s="122" t="str" cm="1">
        <f t="array" ref="N99">IFERROR(_xlfn.XLOOKUP(1,(J99=Lists!$AC$3:$AC$886)*(K99=Lists!$AD$3:$AD$886)*(L99=Lists!$AE$3:$AE$886)*(M99=Lists!$AF$3:$AF$886),Lists!$AG$3:$AG$886),"")</f>
        <v/>
      </c>
      <c r="P99" s="5"/>
      <c r="Q99" s="5"/>
      <c r="R99" s="5"/>
      <c r="S99" s="5"/>
      <c r="T99" s="5"/>
      <c r="U99" s="5"/>
      <c r="V99" s="5"/>
      <c r="W99" s="5"/>
      <c r="X99" s="5"/>
      <c r="Z99" s="122" t="str">
        <f>IFERROR(((H99*N99)-(V99*W99))/1000*VLOOKUP(F99,Lists!$C$16:$E$20,2,FALSE)*D99,"")</f>
        <v/>
      </c>
      <c r="AA99" s="124" t="str">
        <f>IFERROR(((H99*N99)-(V99*W99))/1000*VLOOKUP(F99,Lists!$C$16:$E$20,3,FALSE)*E99,"")</f>
        <v/>
      </c>
      <c r="AB99" s="122" t="str">
        <f t="shared" si="3"/>
        <v/>
      </c>
      <c r="AC99" s="124" t="str">
        <f t="shared" si="2"/>
        <v/>
      </c>
      <c r="AD99" s="122" t="str">
        <f>IFERROR(((H99*N99)*(1-IF(I99="",0,VLOOKUP(I99,Lists!$C$23:$D$27,2,FALSE)))-(V99*W99)*(1-IF(X99="",0,VLOOKUP(X99,Lists!$C$23:$D$27,2,FALSE))))/1000*VLOOKUP(F99,Lists!$C$16:$E$20,2,FALSE)*D99,"")</f>
        <v/>
      </c>
      <c r="AE99" s="124" t="str">
        <f>IFERROR(((H99*N99)*(1-IF(I99="",0,VLOOKUP(I99,Lists!$C$23:$D$27,2,FALSE)))-(V99*W99)*(1-IF(X99="",0,VLOOKUP(X99,Lists!$C$23:$D$27,2,FALSE))))/1000*VLOOKUP(F99,Lists!$C$16:$E$20,3,FALSE)*E99,"")</f>
        <v/>
      </c>
      <c r="AF99" s="125" t="str" cm="1">
        <f t="array" ref="AF99">IFERROR(V99*_xlfn.XLOOKUP(1,(P99=Lists!$G$20:$G$63)*(Q99=Lists!$H$20:$H$63),Lists!$I$20:$I$63),"")</f>
        <v/>
      </c>
      <c r="AG99" s="125" t="str">
        <f>IFERROR(IF(I99=X99,"",IF(X99="","",VLOOKUP(X99,Lists!$G$66:$H$70,2,FALSE)*V99*W99)),"")</f>
        <v/>
      </c>
      <c r="AH99" s="108" t="str">
        <f>IFERROR(VLOOKUP(J99,Lists!$G$3:$J$17,2,FALSE),"")</f>
        <v/>
      </c>
      <c r="AI99" s="108" t="str">
        <f>IFERROR(VLOOKUP(J99,Lists!$G$3:$J$17,3,FALSE),"")</f>
        <v/>
      </c>
      <c r="AJ99" s="108" t="str">
        <f>IFERROR(VLOOKUP(J99,Lists!$G$3:$J$17,4,FALSE),"")</f>
        <v/>
      </c>
      <c r="AK99" s="108" t="str">
        <f>IFERROR(VLOOKUP(P99,Lists!$C$30:$D$47,2,FALSE),"")</f>
        <v/>
      </c>
    </row>
    <row r="100" spans="2:37" x14ac:dyDescent="0.25">
      <c r="B100" s="5"/>
      <c r="C100" s="5"/>
      <c r="D100" s="122" t="str">
        <f>IFERROR(VLOOKUP(C100,Lists!$B$3:$E$13,3,FALSE),"")</f>
        <v/>
      </c>
      <c r="E100" s="123" t="str">
        <f>IFERROR(VLOOKUP(C100,Lists!$B$3:$E$13,4,FALSE),"")</f>
        <v/>
      </c>
      <c r="F100" s="5"/>
      <c r="H100" s="5"/>
      <c r="I100" s="5"/>
      <c r="J100" s="5"/>
      <c r="K100" s="5"/>
      <c r="L100" s="5"/>
      <c r="M100" s="5"/>
      <c r="N100" s="122" t="str" cm="1">
        <f t="array" ref="N100">IFERROR(_xlfn.XLOOKUP(1,(J100=Lists!$AC$3:$AC$886)*(K100=Lists!$AD$3:$AD$886)*(L100=Lists!$AE$3:$AE$886)*(M100=Lists!$AF$3:$AF$886),Lists!$AG$3:$AG$886),"")</f>
        <v/>
      </c>
      <c r="P100" s="5"/>
      <c r="Q100" s="5"/>
      <c r="R100" s="5"/>
      <c r="S100" s="5"/>
      <c r="T100" s="5"/>
      <c r="U100" s="5"/>
      <c r="V100" s="5"/>
      <c r="W100" s="5"/>
      <c r="X100" s="5"/>
      <c r="Z100" s="122" t="str">
        <f>IFERROR(((H100*N100)-(V100*W100))/1000*VLOOKUP(F100,Lists!$C$16:$E$20,2,FALSE)*D100,"")</f>
        <v/>
      </c>
      <c r="AA100" s="124" t="str">
        <f>IFERROR(((H100*N100)-(V100*W100))/1000*VLOOKUP(F100,Lists!$C$16:$E$20,3,FALSE)*E100,"")</f>
        <v/>
      </c>
      <c r="AB100" s="122" t="str">
        <f t="shared" si="3"/>
        <v/>
      </c>
      <c r="AC100" s="124" t="str">
        <f t="shared" si="2"/>
        <v/>
      </c>
      <c r="AD100" s="122" t="str">
        <f>IFERROR(((H100*N100)*(1-IF(I100="",0,VLOOKUP(I100,Lists!$C$23:$D$27,2,FALSE)))-(V100*W100)*(1-IF(X100="",0,VLOOKUP(X100,Lists!$C$23:$D$27,2,FALSE))))/1000*VLOOKUP(F100,Lists!$C$16:$E$20,2,FALSE)*D100,"")</f>
        <v/>
      </c>
      <c r="AE100" s="124" t="str">
        <f>IFERROR(((H100*N100)*(1-IF(I100="",0,VLOOKUP(I100,Lists!$C$23:$D$27,2,FALSE)))-(V100*W100)*(1-IF(X100="",0,VLOOKUP(X100,Lists!$C$23:$D$27,2,FALSE))))/1000*VLOOKUP(F100,Lists!$C$16:$E$20,3,FALSE)*E100,"")</f>
        <v/>
      </c>
      <c r="AF100" s="125" t="str" cm="1">
        <f t="array" ref="AF100">IFERROR(V100*_xlfn.XLOOKUP(1,(P100=Lists!$G$20:$G$63)*(Q100=Lists!$H$20:$H$63),Lists!$I$20:$I$63),"")</f>
        <v/>
      </c>
      <c r="AG100" s="125" t="str">
        <f>IFERROR(IF(I100=X100,"",IF(X100="","",VLOOKUP(X100,Lists!$G$66:$H$70,2,FALSE)*V100*W100)),"")</f>
        <v/>
      </c>
      <c r="AH100" s="108" t="str">
        <f>IFERROR(VLOOKUP(J100,Lists!$G$3:$J$17,2,FALSE),"")</f>
        <v/>
      </c>
      <c r="AI100" s="108" t="str">
        <f>IFERROR(VLOOKUP(J100,Lists!$G$3:$J$17,3,FALSE),"")</f>
        <v/>
      </c>
      <c r="AJ100" s="108" t="str">
        <f>IFERROR(VLOOKUP(J100,Lists!$G$3:$J$17,4,FALSE),"")</f>
        <v/>
      </c>
      <c r="AK100" s="108" t="str">
        <f>IFERROR(VLOOKUP(P100,Lists!$C$30:$D$47,2,FALSE),"")</f>
        <v/>
      </c>
    </row>
    <row r="101" spans="2:37" x14ac:dyDescent="0.25">
      <c r="B101" s="5"/>
      <c r="C101" s="5"/>
      <c r="D101" s="122" t="str">
        <f>IFERROR(VLOOKUP(C101,Lists!$B$3:$E$13,3,FALSE),"")</f>
        <v/>
      </c>
      <c r="E101" s="123" t="str">
        <f>IFERROR(VLOOKUP(C101,Lists!$B$3:$E$13,4,FALSE),"")</f>
        <v/>
      </c>
      <c r="F101" s="5"/>
      <c r="H101" s="5"/>
      <c r="I101" s="5"/>
      <c r="J101" s="5"/>
      <c r="K101" s="5"/>
      <c r="L101" s="5"/>
      <c r="M101" s="5"/>
      <c r="N101" s="122" t="str" cm="1">
        <f t="array" ref="N101">IFERROR(_xlfn.XLOOKUP(1,(J101=Lists!$AC$3:$AC$886)*(K101=Lists!$AD$3:$AD$886)*(L101=Lists!$AE$3:$AE$886)*(M101=Lists!$AF$3:$AF$886),Lists!$AG$3:$AG$886),"")</f>
        <v/>
      </c>
      <c r="P101" s="5"/>
      <c r="Q101" s="5"/>
      <c r="R101" s="5"/>
      <c r="S101" s="5"/>
      <c r="T101" s="5"/>
      <c r="U101" s="5"/>
      <c r="V101" s="5"/>
      <c r="W101" s="5"/>
      <c r="X101" s="5"/>
      <c r="Z101" s="122" t="str">
        <f>IFERROR(((H101*N101)-(V101*W101))/1000*VLOOKUP(F101,Lists!$C$16:$E$20,2,FALSE)*D101,"")</f>
        <v/>
      </c>
      <c r="AA101" s="124" t="str">
        <f>IFERROR(((H101*N101)-(V101*W101))/1000*VLOOKUP(F101,Lists!$C$16:$E$20,3,FALSE)*E101,"")</f>
        <v/>
      </c>
      <c r="AB101" s="122" t="str">
        <f t="shared" si="3"/>
        <v/>
      </c>
      <c r="AC101" s="124" t="str">
        <f t="shared" si="2"/>
        <v/>
      </c>
      <c r="AD101" s="122" t="str">
        <f>IFERROR(((H101*N101)*(1-IF(I101="",0,VLOOKUP(I101,Lists!$C$23:$D$27,2,FALSE)))-(V101*W101)*(1-IF(X101="",0,VLOOKUP(X101,Lists!$C$23:$D$27,2,FALSE))))/1000*VLOOKUP(F101,Lists!$C$16:$E$20,2,FALSE)*D101,"")</f>
        <v/>
      </c>
      <c r="AE101" s="124" t="str">
        <f>IFERROR(((H101*N101)*(1-IF(I101="",0,VLOOKUP(I101,Lists!$C$23:$D$27,2,FALSE)))-(V101*W101)*(1-IF(X101="",0,VLOOKUP(X101,Lists!$C$23:$D$27,2,FALSE))))/1000*VLOOKUP(F101,Lists!$C$16:$E$20,3,FALSE)*E101,"")</f>
        <v/>
      </c>
      <c r="AF101" s="125" t="str" cm="1">
        <f t="array" ref="AF101">IFERROR(V101*_xlfn.XLOOKUP(1,(P101=Lists!$G$20:$G$63)*(Q101=Lists!$H$20:$H$63),Lists!$I$20:$I$63),"")</f>
        <v/>
      </c>
      <c r="AG101" s="125" t="str">
        <f>IFERROR(IF(I101=X101,"",IF(X101="","",VLOOKUP(X101,Lists!$G$66:$H$70,2,FALSE)*V101*W101)),"")</f>
        <v/>
      </c>
      <c r="AH101" s="108" t="str">
        <f>IFERROR(VLOOKUP(J101,Lists!$G$3:$J$17,2,FALSE),"")</f>
        <v/>
      </c>
      <c r="AI101" s="108" t="str">
        <f>IFERROR(VLOOKUP(J101,Lists!$G$3:$J$17,3,FALSE),"")</f>
        <v/>
      </c>
      <c r="AJ101" s="108" t="str">
        <f>IFERROR(VLOOKUP(J101,Lists!$G$3:$J$17,4,FALSE),"")</f>
        <v/>
      </c>
      <c r="AK101" s="108" t="str">
        <f>IFERROR(VLOOKUP(P101,Lists!$C$30:$D$47,2,FALSE),"")</f>
        <v/>
      </c>
    </row>
    <row r="102" spans="2:37" x14ac:dyDescent="0.25">
      <c r="B102" s="5"/>
      <c r="C102" s="5"/>
      <c r="D102" s="122" t="str">
        <f>IFERROR(VLOOKUP(C102,Lists!$B$3:$E$13,3,FALSE),"")</f>
        <v/>
      </c>
      <c r="E102" s="123" t="str">
        <f>IFERROR(VLOOKUP(C102,Lists!$B$3:$E$13,4,FALSE),"")</f>
        <v/>
      </c>
      <c r="F102" s="5"/>
      <c r="H102" s="5"/>
      <c r="I102" s="5"/>
      <c r="J102" s="5"/>
      <c r="K102" s="5"/>
      <c r="L102" s="5"/>
      <c r="M102" s="5"/>
      <c r="N102" s="122" t="str" cm="1">
        <f t="array" ref="N102">IFERROR(_xlfn.XLOOKUP(1,(J102=Lists!$AC$3:$AC$886)*(K102=Lists!$AD$3:$AD$886)*(L102=Lists!$AE$3:$AE$886)*(M102=Lists!$AF$3:$AF$886),Lists!$AG$3:$AG$886),"")</f>
        <v/>
      </c>
      <c r="P102" s="5"/>
      <c r="Q102" s="5"/>
      <c r="R102" s="5"/>
      <c r="S102" s="5"/>
      <c r="T102" s="5"/>
      <c r="U102" s="5"/>
      <c r="V102" s="5"/>
      <c r="W102" s="5"/>
      <c r="X102" s="5"/>
      <c r="Z102" s="122" t="str">
        <f>IFERROR(((H102*N102)-(V102*W102))/1000*VLOOKUP(F102,Lists!$C$16:$E$20,2,FALSE)*D102,"")</f>
        <v/>
      </c>
      <c r="AA102" s="124" t="str">
        <f>IFERROR(((H102*N102)-(V102*W102))/1000*VLOOKUP(F102,Lists!$C$16:$E$20,3,FALSE)*E102,"")</f>
        <v/>
      </c>
      <c r="AB102" s="122" t="str">
        <f t="shared" si="3"/>
        <v/>
      </c>
      <c r="AC102" s="124" t="str">
        <f t="shared" si="2"/>
        <v/>
      </c>
      <c r="AD102" s="122" t="str">
        <f>IFERROR(((H102*N102)*(1-IF(I102="",0,VLOOKUP(I102,Lists!$C$23:$D$27,2,FALSE)))-(V102*W102)*(1-IF(X102="",0,VLOOKUP(X102,Lists!$C$23:$D$27,2,FALSE))))/1000*VLOOKUP(F102,Lists!$C$16:$E$20,2,FALSE)*D102,"")</f>
        <v/>
      </c>
      <c r="AE102" s="124" t="str">
        <f>IFERROR(((H102*N102)*(1-IF(I102="",0,VLOOKUP(I102,Lists!$C$23:$D$27,2,FALSE)))-(V102*W102)*(1-IF(X102="",0,VLOOKUP(X102,Lists!$C$23:$D$27,2,FALSE))))/1000*VLOOKUP(F102,Lists!$C$16:$E$20,3,FALSE)*E102,"")</f>
        <v/>
      </c>
      <c r="AF102" s="125" t="str" cm="1">
        <f t="array" ref="AF102">IFERROR(V102*_xlfn.XLOOKUP(1,(P102=Lists!$G$20:$G$63)*(Q102=Lists!$H$20:$H$63),Lists!$I$20:$I$63),"")</f>
        <v/>
      </c>
      <c r="AG102" s="125" t="str">
        <f>IFERROR(IF(I102=X102,"",IF(X102="","",VLOOKUP(X102,Lists!$G$66:$H$70,2,FALSE)*V102*W102)),"")</f>
        <v/>
      </c>
      <c r="AH102" s="108" t="str">
        <f>IFERROR(VLOOKUP(J102,Lists!$G$3:$J$17,2,FALSE),"")</f>
        <v/>
      </c>
      <c r="AI102" s="108" t="str">
        <f>IFERROR(VLOOKUP(J102,Lists!$G$3:$J$17,3,FALSE),"")</f>
        <v/>
      </c>
      <c r="AJ102" s="108" t="str">
        <f>IFERROR(VLOOKUP(J102,Lists!$G$3:$J$17,4,FALSE),"")</f>
        <v/>
      </c>
      <c r="AK102" s="108" t="str">
        <f>IFERROR(VLOOKUP(P102,Lists!$C$30:$D$47,2,FALSE),"")</f>
        <v/>
      </c>
    </row>
    <row r="103" spans="2:37" x14ac:dyDescent="0.25">
      <c r="B103" s="5"/>
      <c r="C103" s="5"/>
      <c r="D103" s="122" t="str">
        <f>IFERROR(VLOOKUP(C103,Lists!$B$3:$E$13,3,FALSE),"")</f>
        <v/>
      </c>
      <c r="E103" s="123" t="str">
        <f>IFERROR(VLOOKUP(C103,Lists!$B$3:$E$13,4,FALSE),"")</f>
        <v/>
      </c>
      <c r="F103" s="5"/>
      <c r="H103" s="5"/>
      <c r="I103" s="5"/>
      <c r="J103" s="5"/>
      <c r="K103" s="5"/>
      <c r="L103" s="5"/>
      <c r="M103" s="5"/>
      <c r="N103" s="122" t="str" cm="1">
        <f t="array" ref="N103">IFERROR(_xlfn.XLOOKUP(1,(J103=Lists!$AC$3:$AC$886)*(K103=Lists!$AD$3:$AD$886)*(L103=Lists!$AE$3:$AE$886)*(M103=Lists!$AF$3:$AF$886),Lists!$AG$3:$AG$886),"")</f>
        <v/>
      </c>
      <c r="P103" s="5"/>
      <c r="Q103" s="5"/>
      <c r="R103" s="5"/>
      <c r="S103" s="5"/>
      <c r="T103" s="5"/>
      <c r="U103" s="5"/>
      <c r="V103" s="5"/>
      <c r="W103" s="5"/>
      <c r="X103" s="5"/>
      <c r="Z103" s="122" t="str">
        <f>IFERROR(((H103*N103)-(V103*W103))/1000*VLOOKUP(F103,Lists!$C$16:$E$20,2,FALSE)*D103,"")</f>
        <v/>
      </c>
      <c r="AA103" s="124" t="str">
        <f>IFERROR(((H103*N103)-(V103*W103))/1000*VLOOKUP(F103,Lists!$C$16:$E$20,3,FALSE)*E103,"")</f>
        <v/>
      </c>
      <c r="AB103" s="122" t="str">
        <f t="shared" si="3"/>
        <v/>
      </c>
      <c r="AC103" s="124" t="str">
        <f t="shared" si="2"/>
        <v/>
      </c>
      <c r="AD103" s="122" t="str">
        <f>IFERROR(((H103*N103)*(1-IF(I103="",0,VLOOKUP(I103,Lists!$C$23:$D$27,2,FALSE)))-(V103*W103)*(1-IF(X103="",0,VLOOKUP(X103,Lists!$C$23:$D$27,2,FALSE))))/1000*VLOOKUP(F103,Lists!$C$16:$E$20,2,FALSE)*D103,"")</f>
        <v/>
      </c>
      <c r="AE103" s="124" t="str">
        <f>IFERROR(((H103*N103)*(1-IF(I103="",0,VLOOKUP(I103,Lists!$C$23:$D$27,2,FALSE)))-(V103*W103)*(1-IF(X103="",0,VLOOKUP(X103,Lists!$C$23:$D$27,2,FALSE))))/1000*VLOOKUP(F103,Lists!$C$16:$E$20,3,FALSE)*E103,"")</f>
        <v/>
      </c>
      <c r="AF103" s="125" t="str" cm="1">
        <f t="array" ref="AF103">IFERROR(V103*_xlfn.XLOOKUP(1,(P103=Lists!$G$20:$G$63)*(Q103=Lists!$H$20:$H$63),Lists!$I$20:$I$63),"")</f>
        <v/>
      </c>
      <c r="AG103" s="125" t="str">
        <f>IFERROR(IF(I103=X103,"",IF(X103="","",VLOOKUP(X103,Lists!$G$66:$H$70,2,FALSE)*V103*W103)),"")</f>
        <v/>
      </c>
      <c r="AH103" s="108" t="str">
        <f>IFERROR(VLOOKUP(J103,Lists!$G$3:$J$17,2,FALSE),"")</f>
        <v/>
      </c>
      <c r="AI103" s="108" t="str">
        <f>IFERROR(VLOOKUP(J103,Lists!$G$3:$J$17,3,FALSE),"")</f>
        <v/>
      </c>
      <c r="AJ103" s="108" t="str">
        <f>IFERROR(VLOOKUP(J103,Lists!$G$3:$J$17,4,FALSE),"")</f>
        <v/>
      </c>
      <c r="AK103" s="108" t="str">
        <f>IFERROR(VLOOKUP(P103,Lists!$C$30:$D$47,2,FALSE),"")</f>
        <v/>
      </c>
    </row>
    <row r="104" spans="2:37" x14ac:dyDescent="0.25">
      <c r="B104" s="5"/>
      <c r="C104" s="5"/>
      <c r="D104" s="122" t="str">
        <f>IFERROR(VLOOKUP(C104,Lists!$B$3:$E$13,3,FALSE),"")</f>
        <v/>
      </c>
      <c r="E104" s="123" t="str">
        <f>IFERROR(VLOOKUP(C104,Lists!$B$3:$E$13,4,FALSE),"")</f>
        <v/>
      </c>
      <c r="F104" s="5"/>
      <c r="H104" s="5"/>
      <c r="I104" s="5"/>
      <c r="J104" s="5"/>
      <c r="K104" s="5"/>
      <c r="L104" s="5"/>
      <c r="M104" s="5"/>
      <c r="N104" s="122" t="str" cm="1">
        <f t="array" ref="N104">IFERROR(_xlfn.XLOOKUP(1,(J104=Lists!$AC$3:$AC$886)*(K104=Lists!$AD$3:$AD$886)*(L104=Lists!$AE$3:$AE$886)*(M104=Lists!$AF$3:$AF$886),Lists!$AG$3:$AG$886),"")</f>
        <v/>
      </c>
      <c r="P104" s="5"/>
      <c r="Q104" s="5"/>
      <c r="R104" s="5"/>
      <c r="S104" s="5"/>
      <c r="T104" s="5"/>
      <c r="U104" s="5"/>
      <c r="V104" s="5"/>
      <c r="W104" s="5"/>
      <c r="X104" s="5"/>
      <c r="Z104" s="122" t="str">
        <f>IFERROR(((H104*N104)-(V104*W104))/1000*VLOOKUP(F104,Lists!$C$16:$E$20,2,FALSE)*D104,"")</f>
        <v/>
      </c>
      <c r="AA104" s="124" t="str">
        <f>IFERROR(((H104*N104)-(V104*W104))/1000*VLOOKUP(F104,Lists!$C$16:$E$20,3,FALSE)*E104,"")</f>
        <v/>
      </c>
      <c r="AB104" s="122" t="str">
        <f t="shared" si="3"/>
        <v/>
      </c>
      <c r="AC104" s="124" t="str">
        <f t="shared" si="2"/>
        <v/>
      </c>
      <c r="AD104" s="122" t="str">
        <f>IFERROR(((H104*N104)*(1-IF(I104="",0,VLOOKUP(I104,Lists!$C$23:$D$27,2,FALSE)))-(V104*W104)*(1-IF(X104="",0,VLOOKUP(X104,Lists!$C$23:$D$27,2,FALSE))))/1000*VLOOKUP(F104,Lists!$C$16:$E$20,2,FALSE)*D104,"")</f>
        <v/>
      </c>
      <c r="AE104" s="124" t="str">
        <f>IFERROR(((H104*N104)*(1-IF(I104="",0,VLOOKUP(I104,Lists!$C$23:$D$27,2,FALSE)))-(V104*W104)*(1-IF(X104="",0,VLOOKUP(X104,Lists!$C$23:$D$27,2,FALSE))))/1000*VLOOKUP(F104,Lists!$C$16:$E$20,3,FALSE)*E104,"")</f>
        <v/>
      </c>
      <c r="AF104" s="125" t="str" cm="1">
        <f t="array" ref="AF104">IFERROR(V104*_xlfn.XLOOKUP(1,(P104=Lists!$G$20:$G$63)*(Q104=Lists!$H$20:$H$63),Lists!$I$20:$I$63),"")</f>
        <v/>
      </c>
      <c r="AG104" s="125" t="str">
        <f>IFERROR(IF(I104=X104,"",IF(X104="","",VLOOKUP(X104,Lists!$G$66:$H$70,2,FALSE)*V104*W104)),"")</f>
        <v/>
      </c>
      <c r="AH104" s="108" t="str">
        <f>IFERROR(VLOOKUP(J104,Lists!$G$3:$J$17,2,FALSE),"")</f>
        <v/>
      </c>
      <c r="AI104" s="108" t="str">
        <f>IFERROR(VLOOKUP(J104,Lists!$G$3:$J$17,3,FALSE),"")</f>
        <v/>
      </c>
      <c r="AJ104" s="108" t="str">
        <f>IFERROR(VLOOKUP(J104,Lists!$G$3:$J$17,4,FALSE),"")</f>
        <v/>
      </c>
      <c r="AK104" s="108" t="str">
        <f>IFERROR(VLOOKUP(P104,Lists!$C$30:$D$47,2,FALSE),"")</f>
        <v/>
      </c>
    </row>
    <row r="105" spans="2:37" x14ac:dyDescent="0.25">
      <c r="B105" s="5"/>
      <c r="C105" s="5"/>
      <c r="D105" s="122" t="str">
        <f>IFERROR(VLOOKUP(C105,Lists!$B$3:$E$13,3,FALSE),"")</f>
        <v/>
      </c>
      <c r="E105" s="123" t="str">
        <f>IFERROR(VLOOKUP(C105,Lists!$B$3:$E$13,4,FALSE),"")</f>
        <v/>
      </c>
      <c r="F105" s="5"/>
      <c r="H105" s="5"/>
      <c r="I105" s="5"/>
      <c r="J105" s="5"/>
      <c r="K105" s="5"/>
      <c r="L105" s="5"/>
      <c r="M105" s="5"/>
      <c r="N105" s="122" t="str" cm="1">
        <f t="array" ref="N105">IFERROR(_xlfn.XLOOKUP(1,(J105=Lists!$AC$3:$AC$886)*(K105=Lists!$AD$3:$AD$886)*(L105=Lists!$AE$3:$AE$886)*(M105=Lists!$AF$3:$AF$886),Lists!$AG$3:$AG$886),"")</f>
        <v/>
      </c>
      <c r="P105" s="5"/>
      <c r="Q105" s="5"/>
      <c r="R105" s="5"/>
      <c r="S105" s="5"/>
      <c r="T105" s="5"/>
      <c r="U105" s="5"/>
      <c r="V105" s="5"/>
      <c r="W105" s="5"/>
      <c r="X105" s="5"/>
      <c r="Z105" s="122" t="str">
        <f>IFERROR(((H105*N105)-(V105*W105))/1000*VLOOKUP(F105,Lists!$C$16:$E$20,2,FALSE)*D105,"")</f>
        <v/>
      </c>
      <c r="AA105" s="124" t="str">
        <f>IFERROR(((H105*N105)-(V105*W105))/1000*VLOOKUP(F105,Lists!$C$16:$E$20,3,FALSE)*E105,"")</f>
        <v/>
      </c>
      <c r="AB105" s="122" t="str">
        <f t="shared" si="3"/>
        <v/>
      </c>
      <c r="AC105" s="124" t="str">
        <f t="shared" si="2"/>
        <v/>
      </c>
      <c r="AD105" s="122" t="str">
        <f>IFERROR(((H105*N105)*(1-IF(I105="",0,VLOOKUP(I105,Lists!$C$23:$D$27,2,FALSE)))-(V105*W105)*(1-IF(X105="",0,VLOOKUP(X105,Lists!$C$23:$D$27,2,FALSE))))/1000*VLOOKUP(F105,Lists!$C$16:$E$20,2,FALSE)*D105,"")</f>
        <v/>
      </c>
      <c r="AE105" s="124" t="str">
        <f>IFERROR(((H105*N105)*(1-IF(I105="",0,VLOOKUP(I105,Lists!$C$23:$D$27,2,FALSE)))-(V105*W105)*(1-IF(X105="",0,VLOOKUP(X105,Lists!$C$23:$D$27,2,FALSE))))/1000*VLOOKUP(F105,Lists!$C$16:$E$20,3,FALSE)*E105,"")</f>
        <v/>
      </c>
      <c r="AF105" s="125" t="str" cm="1">
        <f t="array" ref="AF105">IFERROR(V105*_xlfn.XLOOKUP(1,(P105=Lists!$G$20:$G$63)*(Q105=Lists!$H$20:$H$63),Lists!$I$20:$I$63),"")</f>
        <v/>
      </c>
      <c r="AG105" s="125" t="str">
        <f>IFERROR(IF(I105=X105,"",IF(X105="","",VLOOKUP(X105,Lists!$G$66:$H$70,2,FALSE)*V105*W105)),"")</f>
        <v/>
      </c>
      <c r="AH105" s="108" t="str">
        <f>IFERROR(VLOOKUP(J105,Lists!$G$3:$J$17,2,FALSE),"")</f>
        <v/>
      </c>
      <c r="AI105" s="108" t="str">
        <f>IFERROR(VLOOKUP(J105,Lists!$G$3:$J$17,3,FALSE),"")</f>
        <v/>
      </c>
      <c r="AJ105" s="108" t="str">
        <f>IFERROR(VLOOKUP(J105,Lists!$G$3:$J$17,4,FALSE),"")</f>
        <v/>
      </c>
      <c r="AK105" s="108" t="str">
        <f>IFERROR(VLOOKUP(P105,Lists!$C$30:$D$47,2,FALSE),"")</f>
        <v/>
      </c>
    </row>
    <row r="106" spans="2:37" x14ac:dyDescent="0.25">
      <c r="B106" s="5"/>
      <c r="C106" s="5"/>
      <c r="D106" s="122" t="str">
        <f>IFERROR(VLOOKUP(C106,Lists!$B$3:$E$13,3,FALSE),"")</f>
        <v/>
      </c>
      <c r="E106" s="123" t="str">
        <f>IFERROR(VLOOKUP(C106,Lists!$B$3:$E$13,4,FALSE),"")</f>
        <v/>
      </c>
      <c r="F106" s="5"/>
      <c r="H106" s="5"/>
      <c r="I106" s="5"/>
      <c r="J106" s="5"/>
      <c r="K106" s="5"/>
      <c r="L106" s="5"/>
      <c r="M106" s="5"/>
      <c r="N106" s="122" t="str" cm="1">
        <f t="array" ref="N106">IFERROR(_xlfn.XLOOKUP(1,(J106=Lists!$AC$3:$AC$886)*(K106=Lists!$AD$3:$AD$886)*(L106=Lists!$AE$3:$AE$886)*(M106=Lists!$AF$3:$AF$886),Lists!$AG$3:$AG$886),"")</f>
        <v/>
      </c>
      <c r="P106" s="5"/>
      <c r="Q106" s="5"/>
      <c r="R106" s="5"/>
      <c r="S106" s="5"/>
      <c r="T106" s="5"/>
      <c r="U106" s="5"/>
      <c r="V106" s="5"/>
      <c r="W106" s="5"/>
      <c r="X106" s="5"/>
      <c r="Z106" s="122" t="str">
        <f>IFERROR(((H106*N106)-(V106*W106))/1000*VLOOKUP(F106,Lists!$C$16:$E$20,2,FALSE)*D106,"")</f>
        <v/>
      </c>
      <c r="AA106" s="124" t="str">
        <f>IFERROR(((H106*N106)-(V106*W106))/1000*VLOOKUP(F106,Lists!$C$16:$E$20,3,FALSE)*E106,"")</f>
        <v/>
      </c>
      <c r="AB106" s="122" t="str">
        <f t="shared" si="3"/>
        <v/>
      </c>
      <c r="AC106" s="124" t="str">
        <f t="shared" si="2"/>
        <v/>
      </c>
      <c r="AD106" s="122" t="str">
        <f>IFERROR(((H106*N106)*(1-IF(I106="",0,VLOOKUP(I106,Lists!$C$23:$D$27,2,FALSE)))-(V106*W106)*(1-IF(X106="",0,VLOOKUP(X106,Lists!$C$23:$D$27,2,FALSE))))/1000*VLOOKUP(F106,Lists!$C$16:$E$20,2,FALSE)*D106,"")</f>
        <v/>
      </c>
      <c r="AE106" s="124" t="str">
        <f>IFERROR(((H106*N106)*(1-IF(I106="",0,VLOOKUP(I106,Lists!$C$23:$D$27,2,FALSE)))-(V106*W106)*(1-IF(X106="",0,VLOOKUP(X106,Lists!$C$23:$D$27,2,FALSE))))/1000*VLOOKUP(F106,Lists!$C$16:$E$20,3,FALSE)*E106,"")</f>
        <v/>
      </c>
      <c r="AF106" s="125" t="str" cm="1">
        <f t="array" ref="AF106">IFERROR(V106*_xlfn.XLOOKUP(1,(P106=Lists!$G$20:$G$63)*(Q106=Lists!$H$20:$H$63),Lists!$I$20:$I$63),"")</f>
        <v/>
      </c>
      <c r="AG106" s="125" t="str">
        <f>IFERROR(IF(I106=X106,"",IF(X106="","",VLOOKUP(X106,Lists!$G$66:$H$70,2,FALSE)*V106*W106)),"")</f>
        <v/>
      </c>
      <c r="AH106" s="108" t="str">
        <f>IFERROR(VLOOKUP(J106,Lists!$G$3:$J$17,2,FALSE),"")</f>
        <v/>
      </c>
      <c r="AI106" s="108" t="str">
        <f>IFERROR(VLOOKUP(J106,Lists!$G$3:$J$17,3,FALSE),"")</f>
        <v/>
      </c>
      <c r="AJ106" s="108" t="str">
        <f>IFERROR(VLOOKUP(J106,Lists!$G$3:$J$17,4,FALSE),"")</f>
        <v/>
      </c>
      <c r="AK106" s="108" t="str">
        <f>IFERROR(VLOOKUP(P106,Lists!$C$30:$D$47,2,FALSE),"")</f>
        <v/>
      </c>
    </row>
    <row r="107" spans="2:37" x14ac:dyDescent="0.25">
      <c r="B107" s="5"/>
      <c r="C107" s="5"/>
      <c r="D107" s="122" t="str">
        <f>IFERROR(VLOOKUP(C107,Lists!$B$3:$E$13,3,FALSE),"")</f>
        <v/>
      </c>
      <c r="E107" s="123" t="str">
        <f>IFERROR(VLOOKUP(C107,Lists!$B$3:$E$13,4,FALSE),"")</f>
        <v/>
      </c>
      <c r="F107" s="5"/>
      <c r="H107" s="5"/>
      <c r="I107" s="5"/>
      <c r="J107" s="5"/>
      <c r="K107" s="5"/>
      <c r="L107" s="5"/>
      <c r="M107" s="5"/>
      <c r="N107" s="122" t="str" cm="1">
        <f t="array" ref="N107">IFERROR(_xlfn.XLOOKUP(1,(J107=Lists!$AC$3:$AC$886)*(K107=Lists!$AD$3:$AD$886)*(L107=Lists!$AE$3:$AE$886)*(M107=Lists!$AF$3:$AF$886),Lists!$AG$3:$AG$886),"")</f>
        <v/>
      </c>
      <c r="P107" s="5"/>
      <c r="Q107" s="5"/>
      <c r="R107" s="5"/>
      <c r="S107" s="5"/>
      <c r="T107" s="5"/>
      <c r="U107" s="5"/>
      <c r="V107" s="5"/>
      <c r="W107" s="5"/>
      <c r="X107" s="5"/>
      <c r="Z107" s="122" t="str">
        <f>IFERROR(((H107*N107)-(V107*W107))/1000*VLOOKUP(F107,Lists!$C$16:$E$20,2,FALSE)*D107,"")</f>
        <v/>
      </c>
      <c r="AA107" s="124" t="str">
        <f>IFERROR(((H107*N107)-(V107*W107))/1000*VLOOKUP(F107,Lists!$C$16:$E$20,3,FALSE)*E107,"")</f>
        <v/>
      </c>
      <c r="AB107" s="122" t="str">
        <f t="shared" si="3"/>
        <v/>
      </c>
      <c r="AC107" s="124" t="str">
        <f t="shared" si="2"/>
        <v/>
      </c>
      <c r="AD107" s="122" t="str">
        <f>IFERROR(((H107*N107)*(1-IF(I107="",0,VLOOKUP(I107,Lists!$C$23:$D$27,2,FALSE)))-(V107*W107)*(1-IF(X107="",0,VLOOKUP(X107,Lists!$C$23:$D$27,2,FALSE))))/1000*VLOOKUP(F107,Lists!$C$16:$E$20,2,FALSE)*D107,"")</f>
        <v/>
      </c>
      <c r="AE107" s="124" t="str">
        <f>IFERROR(((H107*N107)*(1-IF(I107="",0,VLOOKUP(I107,Lists!$C$23:$D$27,2,FALSE)))-(V107*W107)*(1-IF(X107="",0,VLOOKUP(X107,Lists!$C$23:$D$27,2,FALSE))))/1000*VLOOKUP(F107,Lists!$C$16:$E$20,3,FALSE)*E107,"")</f>
        <v/>
      </c>
      <c r="AF107" s="125" t="str" cm="1">
        <f t="array" ref="AF107">IFERROR(V107*_xlfn.XLOOKUP(1,(P107=Lists!$G$20:$G$63)*(Q107=Lists!$H$20:$H$63),Lists!$I$20:$I$63),"")</f>
        <v/>
      </c>
      <c r="AG107" s="125" t="str">
        <f>IFERROR(IF(I107=X107,"",IF(X107="","",VLOOKUP(X107,Lists!$G$66:$H$70,2,FALSE)*V107*W107)),"")</f>
        <v/>
      </c>
      <c r="AH107" s="108" t="str">
        <f>IFERROR(VLOOKUP(J107,Lists!$G$3:$J$17,2,FALSE),"")</f>
        <v/>
      </c>
      <c r="AI107" s="108" t="str">
        <f>IFERROR(VLOOKUP(J107,Lists!$G$3:$J$17,3,FALSE),"")</f>
        <v/>
      </c>
      <c r="AJ107" s="108" t="str">
        <f>IFERROR(VLOOKUP(J107,Lists!$G$3:$J$17,4,FALSE),"")</f>
        <v/>
      </c>
      <c r="AK107" s="108" t="str">
        <f>IFERROR(VLOOKUP(P107,Lists!$C$30:$D$47,2,FALSE),"")</f>
        <v/>
      </c>
    </row>
    <row r="108" spans="2:37" x14ac:dyDescent="0.25">
      <c r="B108" s="5"/>
      <c r="C108" s="5"/>
      <c r="D108" s="122" t="str">
        <f>IFERROR(VLOOKUP(C108,Lists!$B$3:$E$13,3,FALSE),"")</f>
        <v/>
      </c>
      <c r="E108" s="123" t="str">
        <f>IFERROR(VLOOKUP(C108,Lists!$B$3:$E$13,4,FALSE),"")</f>
        <v/>
      </c>
      <c r="F108" s="5"/>
      <c r="H108" s="5"/>
      <c r="I108" s="5"/>
      <c r="J108" s="5"/>
      <c r="K108" s="5"/>
      <c r="L108" s="5"/>
      <c r="M108" s="5"/>
      <c r="N108" s="122" t="str" cm="1">
        <f t="array" ref="N108">IFERROR(_xlfn.XLOOKUP(1,(J108=Lists!$AC$3:$AC$886)*(K108=Lists!$AD$3:$AD$886)*(L108=Lists!$AE$3:$AE$886)*(M108=Lists!$AF$3:$AF$886),Lists!$AG$3:$AG$886),"")</f>
        <v/>
      </c>
      <c r="P108" s="5"/>
      <c r="Q108" s="5"/>
      <c r="R108" s="5"/>
      <c r="S108" s="5"/>
      <c r="T108" s="5"/>
      <c r="U108" s="5"/>
      <c r="V108" s="5"/>
      <c r="W108" s="5"/>
      <c r="X108" s="5"/>
      <c r="Z108" s="122" t="str">
        <f>IFERROR(((H108*N108)-(V108*W108))/1000*VLOOKUP(F108,Lists!$C$16:$E$20,2,FALSE)*D108,"")</f>
        <v/>
      </c>
      <c r="AA108" s="124" t="str">
        <f>IFERROR(((H108*N108)-(V108*W108))/1000*VLOOKUP(F108,Lists!$C$16:$E$20,3,FALSE)*E108,"")</f>
        <v/>
      </c>
      <c r="AB108" s="122" t="str">
        <f t="shared" si="3"/>
        <v/>
      </c>
      <c r="AC108" s="124" t="str">
        <f t="shared" si="2"/>
        <v/>
      </c>
      <c r="AD108" s="122" t="str">
        <f>IFERROR(((H108*N108)*(1-IF(I108="",0,VLOOKUP(I108,Lists!$C$23:$D$27,2,FALSE)))-(V108*W108)*(1-IF(X108="",0,VLOOKUP(X108,Lists!$C$23:$D$27,2,FALSE))))/1000*VLOOKUP(F108,Lists!$C$16:$E$20,2,FALSE)*D108,"")</f>
        <v/>
      </c>
      <c r="AE108" s="124" t="str">
        <f>IFERROR(((H108*N108)*(1-IF(I108="",0,VLOOKUP(I108,Lists!$C$23:$D$27,2,FALSE)))-(V108*W108)*(1-IF(X108="",0,VLOOKUP(X108,Lists!$C$23:$D$27,2,FALSE))))/1000*VLOOKUP(F108,Lists!$C$16:$E$20,3,FALSE)*E108,"")</f>
        <v/>
      </c>
      <c r="AF108" s="125" t="str" cm="1">
        <f t="array" ref="AF108">IFERROR(V108*_xlfn.XLOOKUP(1,(P108=Lists!$G$20:$G$63)*(Q108=Lists!$H$20:$H$63),Lists!$I$20:$I$63),"")</f>
        <v/>
      </c>
      <c r="AG108" s="125" t="str">
        <f>IFERROR(IF(I108=X108,"",IF(X108="","",VLOOKUP(X108,Lists!$G$66:$H$70,2,FALSE)*V108*W108)),"")</f>
        <v/>
      </c>
      <c r="AH108" s="108" t="str">
        <f>IFERROR(VLOOKUP(J108,Lists!$G$3:$J$17,2,FALSE),"")</f>
        <v/>
      </c>
      <c r="AI108" s="108" t="str">
        <f>IFERROR(VLOOKUP(J108,Lists!$G$3:$J$17,3,FALSE),"")</f>
        <v/>
      </c>
      <c r="AJ108" s="108" t="str">
        <f>IFERROR(VLOOKUP(J108,Lists!$G$3:$J$17,4,FALSE),"")</f>
        <v/>
      </c>
      <c r="AK108" s="108" t="str">
        <f>IFERROR(VLOOKUP(P108,Lists!$C$30:$D$47,2,FALSE),"")</f>
        <v/>
      </c>
    </row>
    <row r="109" spans="2:37" x14ac:dyDescent="0.25">
      <c r="B109" s="5"/>
      <c r="C109" s="5"/>
      <c r="D109" s="122" t="str">
        <f>IFERROR(VLOOKUP(C109,Lists!$B$3:$E$13,3,FALSE),"")</f>
        <v/>
      </c>
      <c r="E109" s="123" t="str">
        <f>IFERROR(VLOOKUP(C109,Lists!$B$3:$E$13,4,FALSE),"")</f>
        <v/>
      </c>
      <c r="F109" s="5"/>
      <c r="H109" s="5"/>
      <c r="I109" s="5"/>
      <c r="J109" s="5"/>
      <c r="K109" s="5"/>
      <c r="L109" s="5"/>
      <c r="M109" s="5"/>
      <c r="N109" s="122" t="str" cm="1">
        <f t="array" ref="N109">IFERROR(_xlfn.XLOOKUP(1,(J109=Lists!$AC$3:$AC$886)*(K109=Lists!$AD$3:$AD$886)*(L109=Lists!$AE$3:$AE$886)*(M109=Lists!$AF$3:$AF$886),Lists!$AG$3:$AG$886),"")</f>
        <v/>
      </c>
      <c r="P109" s="5"/>
      <c r="Q109" s="5"/>
      <c r="R109" s="5"/>
      <c r="S109" s="5"/>
      <c r="T109" s="5"/>
      <c r="U109" s="5"/>
      <c r="V109" s="5"/>
      <c r="W109" s="5"/>
      <c r="X109" s="5"/>
      <c r="Z109" s="122" t="str">
        <f>IFERROR(((H109*N109)-(V109*W109))/1000*VLOOKUP(F109,Lists!$C$16:$E$20,2,FALSE)*D109,"")</f>
        <v/>
      </c>
      <c r="AA109" s="124" t="str">
        <f>IFERROR(((H109*N109)-(V109*W109))/1000*VLOOKUP(F109,Lists!$C$16:$E$20,3,FALSE)*E109,"")</f>
        <v/>
      </c>
      <c r="AB109" s="122" t="str">
        <f t="shared" si="3"/>
        <v/>
      </c>
      <c r="AC109" s="124" t="str">
        <f t="shared" si="2"/>
        <v/>
      </c>
      <c r="AD109" s="122" t="str">
        <f>IFERROR(((H109*N109)*(1-IF(I109="",0,VLOOKUP(I109,Lists!$C$23:$D$27,2,FALSE)))-(V109*W109)*(1-IF(X109="",0,VLOOKUP(X109,Lists!$C$23:$D$27,2,FALSE))))/1000*VLOOKUP(F109,Lists!$C$16:$E$20,2,FALSE)*D109,"")</f>
        <v/>
      </c>
      <c r="AE109" s="124" t="str">
        <f>IFERROR(((H109*N109)*(1-IF(I109="",0,VLOOKUP(I109,Lists!$C$23:$D$27,2,FALSE)))-(V109*W109)*(1-IF(X109="",0,VLOOKUP(X109,Lists!$C$23:$D$27,2,FALSE))))/1000*VLOOKUP(F109,Lists!$C$16:$E$20,3,FALSE)*E109,"")</f>
        <v/>
      </c>
      <c r="AF109" s="125" t="str" cm="1">
        <f t="array" ref="AF109">IFERROR(V109*_xlfn.XLOOKUP(1,(P109=Lists!$G$20:$G$63)*(Q109=Lists!$H$20:$H$63),Lists!$I$20:$I$63),"")</f>
        <v/>
      </c>
      <c r="AG109" s="125" t="str">
        <f>IFERROR(IF(I109=X109,"",IF(X109="","",VLOOKUP(X109,Lists!$G$66:$H$70,2,FALSE)*V109*W109)),"")</f>
        <v/>
      </c>
      <c r="AH109" s="108" t="str">
        <f>IFERROR(VLOOKUP(J109,Lists!$G$3:$J$17,2,FALSE),"")</f>
        <v/>
      </c>
      <c r="AI109" s="108" t="str">
        <f>IFERROR(VLOOKUP(J109,Lists!$G$3:$J$17,3,FALSE),"")</f>
        <v/>
      </c>
      <c r="AJ109" s="108" t="str">
        <f>IFERROR(VLOOKUP(J109,Lists!$G$3:$J$17,4,FALSE),"")</f>
        <v/>
      </c>
      <c r="AK109" s="108" t="str">
        <f>IFERROR(VLOOKUP(P109,Lists!$C$30:$D$47,2,FALSE),"")</f>
        <v/>
      </c>
    </row>
    <row r="110" spans="2:37" x14ac:dyDescent="0.25">
      <c r="B110" s="5"/>
      <c r="C110" s="5"/>
      <c r="D110" s="122" t="str">
        <f>IFERROR(VLOOKUP(C110,Lists!$B$3:$E$13,3,FALSE),"")</f>
        <v/>
      </c>
      <c r="E110" s="123" t="str">
        <f>IFERROR(VLOOKUP(C110,Lists!$B$3:$E$13,4,FALSE),"")</f>
        <v/>
      </c>
      <c r="F110" s="5"/>
      <c r="H110" s="5"/>
      <c r="I110" s="5"/>
      <c r="J110" s="5"/>
      <c r="K110" s="5"/>
      <c r="L110" s="5"/>
      <c r="M110" s="5"/>
      <c r="N110" s="122" t="str" cm="1">
        <f t="array" ref="N110">IFERROR(_xlfn.XLOOKUP(1,(J110=Lists!$AC$3:$AC$886)*(K110=Lists!$AD$3:$AD$886)*(L110=Lists!$AE$3:$AE$886)*(M110=Lists!$AF$3:$AF$886),Lists!$AG$3:$AG$886),"")</f>
        <v/>
      </c>
      <c r="P110" s="5"/>
      <c r="Q110" s="5"/>
      <c r="R110" s="5"/>
      <c r="S110" s="5"/>
      <c r="T110" s="5"/>
      <c r="U110" s="5"/>
      <c r="V110" s="5"/>
      <c r="W110" s="5"/>
      <c r="X110" s="5"/>
      <c r="Z110" s="122" t="str">
        <f>IFERROR(((H110*N110)-(V110*W110))/1000*VLOOKUP(F110,Lists!$C$16:$E$20,2,FALSE)*D110,"")</f>
        <v/>
      </c>
      <c r="AA110" s="124" t="str">
        <f>IFERROR(((H110*N110)-(V110*W110))/1000*VLOOKUP(F110,Lists!$C$16:$E$20,3,FALSE)*E110,"")</f>
        <v/>
      </c>
      <c r="AB110" s="122" t="str">
        <f t="shared" si="3"/>
        <v/>
      </c>
      <c r="AC110" s="124" t="str">
        <f t="shared" si="2"/>
        <v/>
      </c>
      <c r="AD110" s="122" t="str">
        <f>IFERROR(((H110*N110)*(1-IF(I110="",0,VLOOKUP(I110,Lists!$C$23:$D$27,2,FALSE)))-(V110*W110)*(1-IF(X110="",0,VLOOKUP(X110,Lists!$C$23:$D$27,2,FALSE))))/1000*VLOOKUP(F110,Lists!$C$16:$E$20,2,FALSE)*D110,"")</f>
        <v/>
      </c>
      <c r="AE110" s="124" t="str">
        <f>IFERROR(((H110*N110)*(1-IF(I110="",0,VLOOKUP(I110,Lists!$C$23:$D$27,2,FALSE)))-(V110*W110)*(1-IF(X110="",0,VLOOKUP(X110,Lists!$C$23:$D$27,2,FALSE))))/1000*VLOOKUP(F110,Lists!$C$16:$E$20,3,FALSE)*E110,"")</f>
        <v/>
      </c>
      <c r="AF110" s="125" t="str" cm="1">
        <f t="array" ref="AF110">IFERROR(V110*_xlfn.XLOOKUP(1,(P110=Lists!$G$20:$G$63)*(Q110=Lists!$H$20:$H$63),Lists!$I$20:$I$63),"")</f>
        <v/>
      </c>
      <c r="AG110" s="125" t="str">
        <f>IFERROR(IF(I110=X110,"",IF(X110="","",VLOOKUP(X110,Lists!$G$66:$H$70,2,FALSE)*V110*W110)),"")</f>
        <v/>
      </c>
      <c r="AH110" s="108" t="str">
        <f>IFERROR(VLOOKUP(J110,Lists!$G$3:$J$17,2,FALSE),"")</f>
        <v/>
      </c>
      <c r="AI110" s="108" t="str">
        <f>IFERROR(VLOOKUP(J110,Lists!$G$3:$J$17,3,FALSE),"")</f>
        <v/>
      </c>
      <c r="AJ110" s="108" t="str">
        <f>IFERROR(VLOOKUP(J110,Lists!$G$3:$J$17,4,FALSE),"")</f>
        <v/>
      </c>
      <c r="AK110" s="108" t="str">
        <f>IFERROR(VLOOKUP(P110,Lists!$C$30:$D$47,2,FALSE),"")</f>
        <v/>
      </c>
    </row>
    <row r="111" spans="2:37" x14ac:dyDescent="0.25">
      <c r="B111" s="5"/>
      <c r="C111" s="5"/>
      <c r="D111" s="122" t="str">
        <f>IFERROR(VLOOKUP(C111,Lists!$B$3:$E$13,3,FALSE),"")</f>
        <v/>
      </c>
      <c r="E111" s="123" t="str">
        <f>IFERROR(VLOOKUP(C111,Lists!$B$3:$E$13,4,FALSE),"")</f>
        <v/>
      </c>
      <c r="F111" s="5"/>
      <c r="H111" s="5"/>
      <c r="I111" s="5"/>
      <c r="J111" s="5"/>
      <c r="K111" s="5"/>
      <c r="L111" s="5"/>
      <c r="M111" s="5"/>
      <c r="N111" s="122" t="str" cm="1">
        <f t="array" ref="N111">IFERROR(_xlfn.XLOOKUP(1,(J111=Lists!$AC$3:$AC$886)*(K111=Lists!$AD$3:$AD$886)*(L111=Lists!$AE$3:$AE$886)*(M111=Lists!$AF$3:$AF$886),Lists!$AG$3:$AG$886),"")</f>
        <v/>
      </c>
      <c r="P111" s="5"/>
      <c r="Q111" s="5"/>
      <c r="R111" s="5"/>
      <c r="S111" s="5"/>
      <c r="T111" s="5"/>
      <c r="U111" s="5"/>
      <c r="V111" s="5"/>
      <c r="W111" s="5"/>
      <c r="X111" s="5"/>
      <c r="Z111" s="122" t="str">
        <f>IFERROR(((H111*N111)-(V111*W111))/1000*VLOOKUP(F111,Lists!$C$16:$E$20,2,FALSE)*D111,"")</f>
        <v/>
      </c>
      <c r="AA111" s="124" t="str">
        <f>IFERROR(((H111*N111)-(V111*W111))/1000*VLOOKUP(F111,Lists!$C$16:$E$20,3,FALSE)*E111,"")</f>
        <v/>
      </c>
      <c r="AB111" s="122" t="str">
        <f t="shared" si="3"/>
        <v/>
      </c>
      <c r="AC111" s="124" t="str">
        <f t="shared" si="2"/>
        <v/>
      </c>
      <c r="AD111" s="122" t="str">
        <f>IFERROR(((H111*N111)*(1-IF(I111="",0,VLOOKUP(I111,Lists!$C$23:$D$27,2,FALSE)))-(V111*W111)*(1-IF(X111="",0,VLOOKUP(X111,Lists!$C$23:$D$27,2,FALSE))))/1000*VLOOKUP(F111,Lists!$C$16:$E$20,2,FALSE)*D111,"")</f>
        <v/>
      </c>
      <c r="AE111" s="124" t="str">
        <f>IFERROR(((H111*N111)*(1-IF(I111="",0,VLOOKUP(I111,Lists!$C$23:$D$27,2,FALSE)))-(V111*W111)*(1-IF(X111="",0,VLOOKUP(X111,Lists!$C$23:$D$27,2,FALSE))))/1000*VLOOKUP(F111,Lists!$C$16:$E$20,3,FALSE)*E111,"")</f>
        <v/>
      </c>
      <c r="AF111" s="125" t="str" cm="1">
        <f t="array" ref="AF111">IFERROR(V111*_xlfn.XLOOKUP(1,(P111=Lists!$G$20:$G$63)*(Q111=Lists!$H$20:$H$63),Lists!$I$20:$I$63),"")</f>
        <v/>
      </c>
      <c r="AG111" s="125" t="str">
        <f>IFERROR(IF(I111=X111,"",IF(X111="","",VLOOKUP(X111,Lists!$G$66:$H$70,2,FALSE)*V111*W111)),"")</f>
        <v/>
      </c>
      <c r="AH111" s="108" t="str">
        <f>IFERROR(VLOOKUP(J111,Lists!$G$3:$J$17,2,FALSE),"")</f>
        <v/>
      </c>
      <c r="AI111" s="108" t="str">
        <f>IFERROR(VLOOKUP(J111,Lists!$G$3:$J$17,3,FALSE),"")</f>
        <v/>
      </c>
      <c r="AJ111" s="108" t="str">
        <f>IFERROR(VLOOKUP(J111,Lists!$G$3:$J$17,4,FALSE),"")</f>
        <v/>
      </c>
      <c r="AK111" s="108" t="str">
        <f>IFERROR(VLOOKUP(P111,Lists!$C$30:$D$47,2,FALSE),"")</f>
        <v/>
      </c>
    </row>
    <row r="112" spans="2:37" x14ac:dyDescent="0.25">
      <c r="B112" s="5"/>
      <c r="C112" s="5"/>
      <c r="D112" s="122" t="str">
        <f>IFERROR(VLOOKUP(C112,Lists!$B$3:$E$13,3,FALSE),"")</f>
        <v/>
      </c>
      <c r="E112" s="123" t="str">
        <f>IFERROR(VLOOKUP(C112,Lists!$B$3:$E$13,4,FALSE),"")</f>
        <v/>
      </c>
      <c r="F112" s="5"/>
      <c r="H112" s="5"/>
      <c r="I112" s="5"/>
      <c r="J112" s="5"/>
      <c r="K112" s="5"/>
      <c r="L112" s="5"/>
      <c r="M112" s="5"/>
      <c r="N112" s="122" t="str" cm="1">
        <f t="array" ref="N112">IFERROR(_xlfn.XLOOKUP(1,(J112=Lists!$AC$3:$AC$886)*(K112=Lists!$AD$3:$AD$886)*(L112=Lists!$AE$3:$AE$886)*(M112=Lists!$AF$3:$AF$886),Lists!$AG$3:$AG$886),"")</f>
        <v/>
      </c>
      <c r="P112" s="5"/>
      <c r="Q112" s="5"/>
      <c r="R112" s="5"/>
      <c r="S112" s="5"/>
      <c r="T112" s="5"/>
      <c r="U112" s="5"/>
      <c r="V112" s="5"/>
      <c r="W112" s="5"/>
      <c r="X112" s="5"/>
      <c r="Z112" s="122" t="str">
        <f>IFERROR(((H112*N112)-(V112*W112))/1000*VLOOKUP(F112,Lists!$C$16:$E$20,2,FALSE)*D112,"")</f>
        <v/>
      </c>
      <c r="AA112" s="124" t="str">
        <f>IFERROR(((H112*N112)-(V112*W112))/1000*VLOOKUP(F112,Lists!$C$16:$E$20,3,FALSE)*E112,"")</f>
        <v/>
      </c>
      <c r="AB112" s="122" t="str">
        <f t="shared" si="3"/>
        <v/>
      </c>
      <c r="AC112" s="124" t="str">
        <f t="shared" si="2"/>
        <v/>
      </c>
      <c r="AD112" s="122" t="str">
        <f>IFERROR(((H112*N112)*(1-IF(I112="",0,VLOOKUP(I112,Lists!$C$23:$D$27,2,FALSE)))-(V112*W112)*(1-IF(X112="",0,VLOOKUP(X112,Lists!$C$23:$D$27,2,FALSE))))/1000*VLOOKUP(F112,Lists!$C$16:$E$20,2,FALSE)*D112,"")</f>
        <v/>
      </c>
      <c r="AE112" s="124" t="str">
        <f>IFERROR(((H112*N112)*(1-IF(I112="",0,VLOOKUP(I112,Lists!$C$23:$D$27,2,FALSE)))-(V112*W112)*(1-IF(X112="",0,VLOOKUP(X112,Lists!$C$23:$D$27,2,FALSE))))/1000*VLOOKUP(F112,Lists!$C$16:$E$20,3,FALSE)*E112,"")</f>
        <v/>
      </c>
      <c r="AF112" s="125" t="str" cm="1">
        <f t="array" ref="AF112">IFERROR(V112*_xlfn.XLOOKUP(1,(P112=Lists!$G$20:$G$63)*(Q112=Lists!$H$20:$H$63),Lists!$I$20:$I$63),"")</f>
        <v/>
      </c>
      <c r="AG112" s="125" t="str">
        <f>IFERROR(IF(I112=X112,"",IF(X112="","",VLOOKUP(X112,Lists!$G$66:$H$70,2,FALSE)*V112*W112)),"")</f>
        <v/>
      </c>
      <c r="AH112" s="108" t="str">
        <f>IFERROR(VLOOKUP(J112,Lists!$G$3:$J$17,2,FALSE),"")</f>
        <v/>
      </c>
      <c r="AI112" s="108" t="str">
        <f>IFERROR(VLOOKUP(J112,Lists!$G$3:$J$17,3,FALSE),"")</f>
        <v/>
      </c>
      <c r="AJ112" s="108" t="str">
        <f>IFERROR(VLOOKUP(J112,Lists!$G$3:$J$17,4,FALSE),"")</f>
        <v/>
      </c>
      <c r="AK112" s="108" t="str">
        <f>IFERROR(VLOOKUP(P112,Lists!$C$30:$D$47,2,FALSE),"")</f>
        <v/>
      </c>
    </row>
    <row r="113" spans="2:37" x14ac:dyDescent="0.25">
      <c r="B113" s="5"/>
      <c r="C113" s="5"/>
      <c r="D113" s="122" t="str">
        <f>IFERROR(VLOOKUP(C113,Lists!$B$3:$E$13,3,FALSE),"")</f>
        <v/>
      </c>
      <c r="E113" s="123" t="str">
        <f>IFERROR(VLOOKUP(C113,Lists!$B$3:$E$13,4,FALSE),"")</f>
        <v/>
      </c>
      <c r="F113" s="5"/>
      <c r="H113" s="5"/>
      <c r="I113" s="5"/>
      <c r="J113" s="5"/>
      <c r="K113" s="5"/>
      <c r="L113" s="5"/>
      <c r="M113" s="5"/>
      <c r="N113" s="122" t="str" cm="1">
        <f t="array" ref="N113">IFERROR(_xlfn.XLOOKUP(1,(J113=Lists!$AC$3:$AC$886)*(K113=Lists!$AD$3:$AD$886)*(L113=Lists!$AE$3:$AE$886)*(M113=Lists!$AF$3:$AF$886),Lists!$AG$3:$AG$886),"")</f>
        <v/>
      </c>
      <c r="P113" s="5"/>
      <c r="Q113" s="5"/>
      <c r="R113" s="5"/>
      <c r="S113" s="5"/>
      <c r="T113" s="5"/>
      <c r="U113" s="5"/>
      <c r="V113" s="5"/>
      <c r="W113" s="5"/>
      <c r="X113" s="5"/>
      <c r="Z113" s="122" t="str">
        <f>IFERROR(((H113*N113)-(V113*W113))/1000*VLOOKUP(F113,Lists!$C$16:$E$20,2,FALSE)*D113,"")</f>
        <v/>
      </c>
      <c r="AA113" s="124" t="str">
        <f>IFERROR(((H113*N113)-(V113*W113))/1000*VLOOKUP(F113,Lists!$C$16:$E$20,3,FALSE)*E113,"")</f>
        <v/>
      </c>
      <c r="AB113" s="122" t="str">
        <f t="shared" si="3"/>
        <v/>
      </c>
      <c r="AC113" s="124" t="str">
        <f t="shared" si="2"/>
        <v/>
      </c>
      <c r="AD113" s="122" t="str">
        <f>IFERROR(((H113*N113)*(1-IF(I113="",0,VLOOKUP(I113,Lists!$C$23:$D$27,2,FALSE)))-(V113*W113)*(1-IF(X113="",0,VLOOKUP(X113,Lists!$C$23:$D$27,2,FALSE))))/1000*VLOOKUP(F113,Lists!$C$16:$E$20,2,FALSE)*D113,"")</f>
        <v/>
      </c>
      <c r="AE113" s="124" t="str">
        <f>IFERROR(((H113*N113)*(1-IF(I113="",0,VLOOKUP(I113,Lists!$C$23:$D$27,2,FALSE)))-(V113*W113)*(1-IF(X113="",0,VLOOKUP(X113,Lists!$C$23:$D$27,2,FALSE))))/1000*VLOOKUP(F113,Lists!$C$16:$E$20,3,FALSE)*E113,"")</f>
        <v/>
      </c>
      <c r="AF113" s="125" t="str" cm="1">
        <f t="array" ref="AF113">IFERROR(V113*_xlfn.XLOOKUP(1,(P113=Lists!$G$20:$G$63)*(Q113=Lists!$H$20:$H$63),Lists!$I$20:$I$63),"")</f>
        <v/>
      </c>
      <c r="AG113" s="125" t="str">
        <f>IFERROR(IF(I113=X113,"",IF(X113="","",VLOOKUP(X113,Lists!$G$66:$H$70,2,FALSE)*V113*W113)),"")</f>
        <v/>
      </c>
      <c r="AH113" s="108" t="str">
        <f>IFERROR(VLOOKUP(J113,Lists!$G$3:$J$17,2,FALSE),"")</f>
        <v/>
      </c>
      <c r="AI113" s="108" t="str">
        <f>IFERROR(VLOOKUP(J113,Lists!$G$3:$J$17,3,FALSE),"")</f>
        <v/>
      </c>
      <c r="AJ113" s="108" t="str">
        <f>IFERROR(VLOOKUP(J113,Lists!$G$3:$J$17,4,FALSE),"")</f>
        <v/>
      </c>
      <c r="AK113" s="108" t="str">
        <f>IFERROR(VLOOKUP(P113,Lists!$C$30:$D$47,2,FALSE),"")</f>
        <v/>
      </c>
    </row>
    <row r="114" spans="2:37" x14ac:dyDescent="0.25">
      <c r="B114" s="5"/>
      <c r="C114" s="5"/>
      <c r="D114" s="122" t="str">
        <f>IFERROR(VLOOKUP(C114,Lists!$B$3:$E$13,3,FALSE),"")</f>
        <v/>
      </c>
      <c r="E114" s="123" t="str">
        <f>IFERROR(VLOOKUP(C114,Lists!$B$3:$E$13,4,FALSE),"")</f>
        <v/>
      </c>
      <c r="F114" s="5"/>
      <c r="H114" s="5"/>
      <c r="I114" s="5"/>
      <c r="J114" s="5"/>
      <c r="K114" s="5"/>
      <c r="L114" s="5"/>
      <c r="M114" s="5"/>
      <c r="N114" s="122" t="str" cm="1">
        <f t="array" ref="N114">IFERROR(_xlfn.XLOOKUP(1,(J114=Lists!$AC$3:$AC$886)*(K114=Lists!$AD$3:$AD$886)*(L114=Lists!$AE$3:$AE$886)*(M114=Lists!$AF$3:$AF$886),Lists!$AG$3:$AG$886),"")</f>
        <v/>
      </c>
      <c r="P114" s="5"/>
      <c r="Q114" s="5"/>
      <c r="R114" s="5"/>
      <c r="S114" s="5"/>
      <c r="T114" s="5"/>
      <c r="U114" s="5"/>
      <c r="V114" s="5"/>
      <c r="W114" s="5"/>
      <c r="X114" s="5"/>
      <c r="Z114" s="122" t="str">
        <f>IFERROR(((H114*N114)-(V114*W114))/1000*VLOOKUP(F114,Lists!$C$16:$E$20,2,FALSE)*D114,"")</f>
        <v/>
      </c>
      <c r="AA114" s="124" t="str">
        <f>IFERROR(((H114*N114)-(V114*W114))/1000*VLOOKUP(F114,Lists!$C$16:$E$20,3,FALSE)*E114,"")</f>
        <v/>
      </c>
      <c r="AB114" s="122" t="str">
        <f t="shared" si="3"/>
        <v/>
      </c>
      <c r="AC114" s="124" t="str">
        <f t="shared" si="2"/>
        <v/>
      </c>
      <c r="AD114" s="122" t="str">
        <f>IFERROR(((H114*N114)*(1-IF(I114="",0,VLOOKUP(I114,Lists!$C$23:$D$27,2,FALSE)))-(V114*W114)*(1-IF(X114="",0,VLOOKUP(X114,Lists!$C$23:$D$27,2,FALSE))))/1000*VLOOKUP(F114,Lists!$C$16:$E$20,2,FALSE)*D114,"")</f>
        <v/>
      </c>
      <c r="AE114" s="124" t="str">
        <f>IFERROR(((H114*N114)*(1-IF(I114="",0,VLOOKUP(I114,Lists!$C$23:$D$27,2,FALSE)))-(V114*W114)*(1-IF(X114="",0,VLOOKUP(X114,Lists!$C$23:$D$27,2,FALSE))))/1000*VLOOKUP(F114,Lists!$C$16:$E$20,3,FALSE)*E114,"")</f>
        <v/>
      </c>
      <c r="AF114" s="125" t="str" cm="1">
        <f t="array" ref="AF114">IFERROR(V114*_xlfn.XLOOKUP(1,(P114=Lists!$G$20:$G$63)*(Q114=Lists!$H$20:$H$63),Lists!$I$20:$I$63),"")</f>
        <v/>
      </c>
      <c r="AG114" s="125" t="str">
        <f>IFERROR(IF(I114=X114,"",IF(X114="","",VLOOKUP(X114,Lists!$G$66:$H$70,2,FALSE)*V114*W114)),"")</f>
        <v/>
      </c>
      <c r="AH114" s="108" t="str">
        <f>IFERROR(VLOOKUP(J114,Lists!$G$3:$J$17,2,FALSE),"")</f>
        <v/>
      </c>
      <c r="AI114" s="108" t="str">
        <f>IFERROR(VLOOKUP(J114,Lists!$G$3:$J$17,3,FALSE),"")</f>
        <v/>
      </c>
      <c r="AJ114" s="108" t="str">
        <f>IFERROR(VLOOKUP(J114,Lists!$G$3:$J$17,4,FALSE),"")</f>
        <v/>
      </c>
      <c r="AK114" s="108" t="str">
        <f>IFERROR(VLOOKUP(P114,Lists!$C$30:$D$47,2,FALSE),"")</f>
        <v/>
      </c>
    </row>
    <row r="115" spans="2:37" x14ac:dyDescent="0.25">
      <c r="B115" s="5"/>
      <c r="C115" s="5"/>
      <c r="D115" s="122" t="str">
        <f>IFERROR(VLOOKUP(C115,Lists!$B$3:$E$13,3,FALSE),"")</f>
        <v/>
      </c>
      <c r="E115" s="123" t="str">
        <f>IFERROR(VLOOKUP(C115,Lists!$B$3:$E$13,4,FALSE),"")</f>
        <v/>
      </c>
      <c r="F115" s="5"/>
      <c r="H115" s="5"/>
      <c r="I115" s="5"/>
      <c r="J115" s="5"/>
      <c r="K115" s="5"/>
      <c r="L115" s="5"/>
      <c r="M115" s="5"/>
      <c r="N115" s="122" t="str" cm="1">
        <f t="array" ref="N115">IFERROR(_xlfn.XLOOKUP(1,(J115=Lists!$AC$3:$AC$886)*(K115=Lists!$AD$3:$AD$886)*(L115=Lists!$AE$3:$AE$886)*(M115=Lists!$AF$3:$AF$886),Lists!$AG$3:$AG$886),"")</f>
        <v/>
      </c>
      <c r="P115" s="5"/>
      <c r="Q115" s="5"/>
      <c r="R115" s="5"/>
      <c r="S115" s="5"/>
      <c r="T115" s="5"/>
      <c r="U115" s="5"/>
      <c r="V115" s="5"/>
      <c r="W115" s="5"/>
      <c r="X115" s="5"/>
      <c r="Z115" s="122" t="str">
        <f>IFERROR(((H115*N115)-(V115*W115))/1000*VLOOKUP(F115,Lists!$C$16:$E$20,2,FALSE)*D115,"")</f>
        <v/>
      </c>
      <c r="AA115" s="124" t="str">
        <f>IFERROR(((H115*N115)-(V115*W115))/1000*VLOOKUP(F115,Lists!$C$16:$E$20,3,FALSE)*E115,"")</f>
        <v/>
      </c>
      <c r="AB115" s="122" t="str">
        <f t="shared" si="3"/>
        <v/>
      </c>
      <c r="AC115" s="124" t="str">
        <f t="shared" si="2"/>
        <v/>
      </c>
      <c r="AD115" s="122" t="str">
        <f>IFERROR(((H115*N115)*(1-IF(I115="",0,VLOOKUP(I115,Lists!$C$23:$D$27,2,FALSE)))-(V115*W115)*(1-IF(X115="",0,VLOOKUP(X115,Lists!$C$23:$D$27,2,FALSE))))/1000*VLOOKUP(F115,Lists!$C$16:$E$20,2,FALSE)*D115,"")</f>
        <v/>
      </c>
      <c r="AE115" s="124" t="str">
        <f>IFERROR(((H115*N115)*(1-IF(I115="",0,VLOOKUP(I115,Lists!$C$23:$D$27,2,FALSE)))-(V115*W115)*(1-IF(X115="",0,VLOOKUP(X115,Lists!$C$23:$D$27,2,FALSE))))/1000*VLOOKUP(F115,Lists!$C$16:$E$20,3,FALSE)*E115,"")</f>
        <v/>
      </c>
      <c r="AF115" s="125" t="str" cm="1">
        <f t="array" ref="AF115">IFERROR(V115*_xlfn.XLOOKUP(1,(P115=Lists!$G$20:$G$63)*(Q115=Lists!$H$20:$H$63),Lists!$I$20:$I$63),"")</f>
        <v/>
      </c>
      <c r="AG115" s="125" t="str">
        <f>IFERROR(IF(I115=X115,"",IF(X115="","",VLOOKUP(X115,Lists!$G$66:$H$70,2,FALSE)*V115*W115)),"")</f>
        <v/>
      </c>
      <c r="AH115" s="108" t="str">
        <f>IFERROR(VLOOKUP(J115,Lists!$G$3:$J$17,2,FALSE),"")</f>
        <v/>
      </c>
      <c r="AI115" s="108" t="str">
        <f>IFERROR(VLOOKUP(J115,Lists!$G$3:$J$17,3,FALSE),"")</f>
        <v/>
      </c>
      <c r="AJ115" s="108" t="str">
        <f>IFERROR(VLOOKUP(J115,Lists!$G$3:$J$17,4,FALSE),"")</f>
        <v/>
      </c>
      <c r="AK115" s="108" t="str">
        <f>IFERROR(VLOOKUP(P115,Lists!$C$30:$D$47,2,FALSE),"")</f>
        <v/>
      </c>
    </row>
    <row r="116" spans="2:37" x14ac:dyDescent="0.25">
      <c r="B116" s="5"/>
      <c r="C116" s="5"/>
      <c r="D116" s="122" t="str">
        <f>IFERROR(VLOOKUP(C116,Lists!$B$3:$E$13,3,FALSE),"")</f>
        <v/>
      </c>
      <c r="E116" s="123" t="str">
        <f>IFERROR(VLOOKUP(C116,Lists!$B$3:$E$13,4,FALSE),"")</f>
        <v/>
      </c>
      <c r="F116" s="5"/>
      <c r="H116" s="5"/>
      <c r="I116" s="5"/>
      <c r="J116" s="5"/>
      <c r="K116" s="5"/>
      <c r="L116" s="5"/>
      <c r="M116" s="5"/>
      <c r="N116" s="122" t="str" cm="1">
        <f t="array" ref="N116">IFERROR(_xlfn.XLOOKUP(1,(J116=Lists!$AC$3:$AC$886)*(K116=Lists!$AD$3:$AD$886)*(L116=Lists!$AE$3:$AE$886)*(M116=Lists!$AF$3:$AF$886),Lists!$AG$3:$AG$886),"")</f>
        <v/>
      </c>
      <c r="P116" s="5"/>
      <c r="Q116" s="5"/>
      <c r="R116" s="5"/>
      <c r="S116" s="5"/>
      <c r="T116" s="5"/>
      <c r="U116" s="5"/>
      <c r="V116" s="5"/>
      <c r="W116" s="5"/>
      <c r="X116" s="5"/>
      <c r="Z116" s="122" t="str">
        <f>IFERROR(((H116*N116)-(V116*W116))/1000*VLOOKUP(F116,Lists!$C$16:$E$20,2,FALSE)*D116,"")</f>
        <v/>
      </c>
      <c r="AA116" s="124" t="str">
        <f>IFERROR(((H116*N116)-(V116*W116))/1000*VLOOKUP(F116,Lists!$C$16:$E$20,3,FALSE)*E116,"")</f>
        <v/>
      </c>
      <c r="AB116" s="122" t="str">
        <f t="shared" si="3"/>
        <v/>
      </c>
      <c r="AC116" s="124" t="str">
        <f t="shared" si="2"/>
        <v/>
      </c>
      <c r="AD116" s="122" t="str">
        <f>IFERROR(((H116*N116)*(1-IF(I116="",0,VLOOKUP(I116,Lists!$C$23:$D$27,2,FALSE)))-(V116*W116)*(1-IF(X116="",0,VLOOKUP(X116,Lists!$C$23:$D$27,2,FALSE))))/1000*VLOOKUP(F116,Lists!$C$16:$E$20,2,FALSE)*D116,"")</f>
        <v/>
      </c>
      <c r="AE116" s="124" t="str">
        <f>IFERROR(((H116*N116)*(1-IF(I116="",0,VLOOKUP(I116,Lists!$C$23:$D$27,2,FALSE)))-(V116*W116)*(1-IF(X116="",0,VLOOKUP(X116,Lists!$C$23:$D$27,2,FALSE))))/1000*VLOOKUP(F116,Lists!$C$16:$E$20,3,FALSE)*E116,"")</f>
        <v/>
      </c>
      <c r="AF116" s="125" t="str" cm="1">
        <f t="array" ref="AF116">IFERROR(V116*_xlfn.XLOOKUP(1,(P116=Lists!$G$20:$G$63)*(Q116=Lists!$H$20:$H$63),Lists!$I$20:$I$63),"")</f>
        <v/>
      </c>
      <c r="AG116" s="125" t="str">
        <f>IFERROR(IF(I116=X116,"",IF(X116="","",VLOOKUP(X116,Lists!$G$66:$H$70,2,FALSE)*V116*W116)),"")</f>
        <v/>
      </c>
      <c r="AH116" s="108" t="str">
        <f>IFERROR(VLOOKUP(J116,Lists!$G$3:$J$17,2,FALSE),"")</f>
        <v/>
      </c>
      <c r="AI116" s="108" t="str">
        <f>IFERROR(VLOOKUP(J116,Lists!$G$3:$J$17,3,FALSE),"")</f>
        <v/>
      </c>
      <c r="AJ116" s="108" t="str">
        <f>IFERROR(VLOOKUP(J116,Lists!$G$3:$J$17,4,FALSE),"")</f>
        <v/>
      </c>
      <c r="AK116" s="108" t="str">
        <f>IFERROR(VLOOKUP(P116,Lists!$C$30:$D$47,2,FALSE),"")</f>
        <v/>
      </c>
    </row>
    <row r="117" spans="2:37" x14ac:dyDescent="0.25">
      <c r="B117" s="5"/>
      <c r="C117" s="5"/>
      <c r="D117" s="122" t="str">
        <f>IFERROR(VLOOKUP(C117,Lists!$B$3:$E$13,3,FALSE),"")</f>
        <v/>
      </c>
      <c r="E117" s="123" t="str">
        <f>IFERROR(VLOOKUP(C117,Lists!$B$3:$E$13,4,FALSE),"")</f>
        <v/>
      </c>
      <c r="F117" s="5"/>
      <c r="H117" s="5"/>
      <c r="I117" s="5"/>
      <c r="J117" s="5"/>
      <c r="K117" s="5"/>
      <c r="L117" s="5"/>
      <c r="M117" s="5"/>
      <c r="N117" s="122" t="str" cm="1">
        <f t="array" ref="N117">IFERROR(_xlfn.XLOOKUP(1,(J117=Lists!$AC$3:$AC$886)*(K117=Lists!$AD$3:$AD$886)*(L117=Lists!$AE$3:$AE$886)*(M117=Lists!$AF$3:$AF$886),Lists!$AG$3:$AG$886),"")</f>
        <v/>
      </c>
      <c r="P117" s="5"/>
      <c r="Q117" s="5"/>
      <c r="R117" s="5"/>
      <c r="S117" s="5"/>
      <c r="T117" s="5"/>
      <c r="U117" s="5"/>
      <c r="V117" s="5"/>
      <c r="W117" s="5"/>
      <c r="X117" s="5"/>
      <c r="Z117" s="122" t="str">
        <f>IFERROR(((H117*N117)-(V117*W117))/1000*VLOOKUP(F117,Lists!$C$16:$E$20,2,FALSE)*D117,"")</f>
        <v/>
      </c>
      <c r="AA117" s="124" t="str">
        <f>IFERROR(((H117*N117)-(V117*W117))/1000*VLOOKUP(F117,Lists!$C$16:$E$20,3,FALSE)*E117,"")</f>
        <v/>
      </c>
      <c r="AB117" s="122" t="str">
        <f t="shared" si="3"/>
        <v/>
      </c>
      <c r="AC117" s="124" t="str">
        <f t="shared" si="2"/>
        <v/>
      </c>
      <c r="AD117" s="122" t="str">
        <f>IFERROR(((H117*N117)*(1-IF(I117="",0,VLOOKUP(I117,Lists!$C$23:$D$27,2,FALSE)))-(V117*W117)*(1-IF(X117="",0,VLOOKUP(X117,Lists!$C$23:$D$27,2,FALSE))))/1000*VLOOKUP(F117,Lists!$C$16:$E$20,2,FALSE)*D117,"")</f>
        <v/>
      </c>
      <c r="AE117" s="124" t="str">
        <f>IFERROR(((H117*N117)*(1-IF(I117="",0,VLOOKUP(I117,Lists!$C$23:$D$27,2,FALSE)))-(V117*W117)*(1-IF(X117="",0,VLOOKUP(X117,Lists!$C$23:$D$27,2,FALSE))))/1000*VLOOKUP(F117,Lists!$C$16:$E$20,3,FALSE)*E117,"")</f>
        <v/>
      </c>
      <c r="AF117" s="125" t="str" cm="1">
        <f t="array" ref="AF117">IFERROR(V117*_xlfn.XLOOKUP(1,(P117=Lists!$G$20:$G$63)*(Q117=Lists!$H$20:$H$63),Lists!$I$20:$I$63),"")</f>
        <v/>
      </c>
      <c r="AG117" s="125" t="str">
        <f>IFERROR(IF(I117=X117,"",IF(X117="","",VLOOKUP(X117,Lists!$G$66:$H$70,2,FALSE)*V117*W117)),"")</f>
        <v/>
      </c>
      <c r="AH117" s="108" t="str">
        <f>IFERROR(VLOOKUP(J117,Lists!$G$3:$J$17,2,FALSE),"")</f>
        <v/>
      </c>
      <c r="AI117" s="108" t="str">
        <f>IFERROR(VLOOKUP(J117,Lists!$G$3:$J$17,3,FALSE),"")</f>
        <v/>
      </c>
      <c r="AJ117" s="108" t="str">
        <f>IFERROR(VLOOKUP(J117,Lists!$G$3:$J$17,4,FALSE),"")</f>
        <v/>
      </c>
      <c r="AK117" s="108" t="str">
        <f>IFERROR(VLOOKUP(P117,Lists!$C$30:$D$47,2,FALSE),"")</f>
        <v/>
      </c>
    </row>
    <row r="118" spans="2:37" x14ac:dyDescent="0.25">
      <c r="B118" s="5"/>
      <c r="C118" s="5"/>
      <c r="D118" s="122" t="str">
        <f>IFERROR(VLOOKUP(C118,Lists!$B$3:$E$13,3,FALSE),"")</f>
        <v/>
      </c>
      <c r="E118" s="123" t="str">
        <f>IFERROR(VLOOKUP(C118,Lists!$B$3:$E$13,4,FALSE),"")</f>
        <v/>
      </c>
      <c r="F118" s="5"/>
      <c r="H118" s="5"/>
      <c r="I118" s="5"/>
      <c r="J118" s="5"/>
      <c r="K118" s="5"/>
      <c r="L118" s="5"/>
      <c r="M118" s="5"/>
      <c r="N118" s="122" t="str" cm="1">
        <f t="array" ref="N118">IFERROR(_xlfn.XLOOKUP(1,(J118=Lists!$AC$3:$AC$886)*(K118=Lists!$AD$3:$AD$886)*(L118=Lists!$AE$3:$AE$886)*(M118=Lists!$AF$3:$AF$886),Lists!$AG$3:$AG$886),"")</f>
        <v/>
      </c>
      <c r="P118" s="5"/>
      <c r="Q118" s="5"/>
      <c r="R118" s="5"/>
      <c r="S118" s="5"/>
      <c r="T118" s="5"/>
      <c r="U118" s="5"/>
      <c r="V118" s="5"/>
      <c r="W118" s="5"/>
      <c r="X118" s="5"/>
      <c r="Z118" s="122" t="str">
        <f>IFERROR(((H118*N118)-(V118*W118))/1000*VLOOKUP(F118,Lists!$C$16:$E$20,2,FALSE)*D118,"")</f>
        <v/>
      </c>
      <c r="AA118" s="124" t="str">
        <f>IFERROR(((H118*N118)-(V118*W118))/1000*VLOOKUP(F118,Lists!$C$16:$E$20,3,FALSE)*E118,"")</f>
        <v/>
      </c>
      <c r="AB118" s="122" t="str">
        <f t="shared" si="3"/>
        <v/>
      </c>
      <c r="AC118" s="124" t="str">
        <f t="shared" si="2"/>
        <v/>
      </c>
      <c r="AD118" s="122" t="str">
        <f>IFERROR(((H118*N118)*(1-IF(I118="",0,VLOOKUP(I118,Lists!$C$23:$D$27,2,FALSE)))-(V118*W118)*(1-IF(X118="",0,VLOOKUP(X118,Lists!$C$23:$D$27,2,FALSE))))/1000*VLOOKUP(F118,Lists!$C$16:$E$20,2,FALSE)*D118,"")</f>
        <v/>
      </c>
      <c r="AE118" s="124" t="str">
        <f>IFERROR(((H118*N118)*(1-IF(I118="",0,VLOOKUP(I118,Lists!$C$23:$D$27,2,FALSE)))-(V118*W118)*(1-IF(X118="",0,VLOOKUP(X118,Lists!$C$23:$D$27,2,FALSE))))/1000*VLOOKUP(F118,Lists!$C$16:$E$20,3,FALSE)*E118,"")</f>
        <v/>
      </c>
      <c r="AF118" s="125" t="str" cm="1">
        <f t="array" ref="AF118">IFERROR(V118*_xlfn.XLOOKUP(1,(P118=Lists!$G$20:$G$63)*(Q118=Lists!$H$20:$H$63),Lists!$I$20:$I$63),"")</f>
        <v/>
      </c>
      <c r="AG118" s="125" t="str">
        <f>IFERROR(IF(I118=X118,"",IF(X118="","",VLOOKUP(X118,Lists!$G$66:$H$70,2,FALSE)*V118*W118)),"")</f>
        <v/>
      </c>
      <c r="AH118" s="108" t="str">
        <f>IFERROR(VLOOKUP(J118,Lists!$G$3:$J$17,2,FALSE),"")</f>
        <v/>
      </c>
      <c r="AI118" s="108" t="str">
        <f>IFERROR(VLOOKUP(J118,Lists!$G$3:$J$17,3,FALSE),"")</f>
        <v/>
      </c>
      <c r="AJ118" s="108" t="str">
        <f>IFERROR(VLOOKUP(J118,Lists!$G$3:$J$17,4,FALSE),"")</f>
        <v/>
      </c>
      <c r="AK118" s="108" t="str">
        <f>IFERROR(VLOOKUP(P118,Lists!$C$30:$D$47,2,FALSE),"")</f>
        <v/>
      </c>
    </row>
    <row r="119" spans="2:37" x14ac:dyDescent="0.25">
      <c r="B119" s="5"/>
      <c r="C119" s="5"/>
      <c r="D119" s="122" t="str">
        <f>IFERROR(VLOOKUP(C119,Lists!$B$3:$E$13,3,FALSE),"")</f>
        <v/>
      </c>
      <c r="E119" s="123" t="str">
        <f>IFERROR(VLOOKUP(C119,Lists!$B$3:$E$13,4,FALSE),"")</f>
        <v/>
      </c>
      <c r="F119" s="5"/>
      <c r="H119" s="5"/>
      <c r="I119" s="5"/>
      <c r="J119" s="5"/>
      <c r="K119" s="5"/>
      <c r="L119" s="5"/>
      <c r="M119" s="5"/>
      <c r="N119" s="122" t="str" cm="1">
        <f t="array" ref="N119">IFERROR(_xlfn.XLOOKUP(1,(J119=Lists!$AC$3:$AC$886)*(K119=Lists!$AD$3:$AD$886)*(L119=Lists!$AE$3:$AE$886)*(M119=Lists!$AF$3:$AF$886),Lists!$AG$3:$AG$886),"")</f>
        <v/>
      </c>
      <c r="P119" s="5"/>
      <c r="Q119" s="5"/>
      <c r="R119" s="5"/>
      <c r="S119" s="5"/>
      <c r="T119" s="5"/>
      <c r="U119" s="5"/>
      <c r="V119" s="5"/>
      <c r="W119" s="5"/>
      <c r="X119" s="5"/>
      <c r="Z119" s="122" t="str">
        <f>IFERROR(((H119*N119)-(V119*W119))/1000*VLOOKUP(F119,Lists!$C$16:$E$20,2,FALSE)*D119,"")</f>
        <v/>
      </c>
      <c r="AA119" s="124" t="str">
        <f>IFERROR(((H119*N119)-(V119*W119))/1000*VLOOKUP(F119,Lists!$C$16:$E$20,3,FALSE)*E119,"")</f>
        <v/>
      </c>
      <c r="AB119" s="122" t="str">
        <f t="shared" si="3"/>
        <v/>
      </c>
      <c r="AC119" s="124" t="str">
        <f t="shared" si="2"/>
        <v/>
      </c>
      <c r="AD119" s="122" t="str">
        <f>IFERROR(((H119*N119)*(1-IF(I119="",0,VLOOKUP(I119,Lists!$C$23:$D$27,2,FALSE)))-(V119*W119)*(1-IF(X119="",0,VLOOKUP(X119,Lists!$C$23:$D$27,2,FALSE))))/1000*VLOOKUP(F119,Lists!$C$16:$E$20,2,FALSE)*D119,"")</f>
        <v/>
      </c>
      <c r="AE119" s="124" t="str">
        <f>IFERROR(((H119*N119)*(1-IF(I119="",0,VLOOKUP(I119,Lists!$C$23:$D$27,2,FALSE)))-(V119*W119)*(1-IF(X119="",0,VLOOKUP(X119,Lists!$C$23:$D$27,2,FALSE))))/1000*VLOOKUP(F119,Lists!$C$16:$E$20,3,FALSE)*E119,"")</f>
        <v/>
      </c>
      <c r="AF119" s="125" t="str" cm="1">
        <f t="array" ref="AF119">IFERROR(V119*_xlfn.XLOOKUP(1,(P119=Lists!$G$20:$G$63)*(Q119=Lists!$H$20:$H$63),Lists!$I$20:$I$63),"")</f>
        <v/>
      </c>
      <c r="AG119" s="125" t="str">
        <f>IFERROR(IF(I119=X119,"",IF(X119="","",VLOOKUP(X119,Lists!$G$66:$H$70,2,FALSE)*V119*W119)),"")</f>
        <v/>
      </c>
      <c r="AH119" s="108" t="str">
        <f>IFERROR(VLOOKUP(J119,Lists!$G$3:$J$17,2,FALSE),"")</f>
        <v/>
      </c>
      <c r="AI119" s="108" t="str">
        <f>IFERROR(VLOOKUP(J119,Lists!$G$3:$J$17,3,FALSE),"")</f>
        <v/>
      </c>
      <c r="AJ119" s="108" t="str">
        <f>IFERROR(VLOOKUP(J119,Lists!$G$3:$J$17,4,FALSE),"")</f>
        <v/>
      </c>
      <c r="AK119" s="108" t="str">
        <f>IFERROR(VLOOKUP(P119,Lists!$C$30:$D$47,2,FALSE),"")</f>
        <v/>
      </c>
    </row>
    <row r="120" spans="2:37" x14ac:dyDescent="0.25">
      <c r="B120" s="5"/>
      <c r="C120" s="5"/>
      <c r="D120" s="122" t="str">
        <f>IFERROR(VLOOKUP(C120,Lists!$B$3:$E$13,3,FALSE),"")</f>
        <v/>
      </c>
      <c r="E120" s="123" t="str">
        <f>IFERROR(VLOOKUP(C120,Lists!$B$3:$E$13,4,FALSE),"")</f>
        <v/>
      </c>
      <c r="F120" s="5"/>
      <c r="H120" s="5"/>
      <c r="I120" s="5"/>
      <c r="J120" s="5"/>
      <c r="K120" s="5"/>
      <c r="L120" s="5"/>
      <c r="M120" s="5"/>
      <c r="N120" s="122" t="str" cm="1">
        <f t="array" ref="N120">IFERROR(_xlfn.XLOOKUP(1,(J120=Lists!$AC$3:$AC$886)*(K120=Lists!$AD$3:$AD$886)*(L120=Lists!$AE$3:$AE$886)*(M120=Lists!$AF$3:$AF$886),Lists!$AG$3:$AG$886),"")</f>
        <v/>
      </c>
      <c r="P120" s="5"/>
      <c r="Q120" s="5"/>
      <c r="R120" s="5"/>
      <c r="S120" s="5"/>
      <c r="T120" s="5"/>
      <c r="U120" s="5"/>
      <c r="V120" s="5"/>
      <c r="W120" s="5"/>
      <c r="X120" s="5"/>
      <c r="Z120" s="122" t="str">
        <f>IFERROR(((H120*N120)-(V120*W120))/1000*VLOOKUP(F120,Lists!$C$16:$E$20,2,FALSE)*D120,"")</f>
        <v/>
      </c>
      <c r="AA120" s="124" t="str">
        <f>IFERROR(((H120*N120)-(V120*W120))/1000*VLOOKUP(F120,Lists!$C$16:$E$20,3,FALSE)*E120,"")</f>
        <v/>
      </c>
      <c r="AB120" s="122" t="str">
        <f t="shared" si="3"/>
        <v/>
      </c>
      <c r="AC120" s="124" t="str">
        <f t="shared" si="2"/>
        <v/>
      </c>
      <c r="AD120" s="122" t="str">
        <f>IFERROR(((H120*N120)*(1-IF(I120="",0,VLOOKUP(I120,Lists!$C$23:$D$27,2,FALSE)))-(V120*W120)*(1-IF(X120="",0,VLOOKUP(X120,Lists!$C$23:$D$27,2,FALSE))))/1000*VLOOKUP(F120,Lists!$C$16:$E$20,2,FALSE)*D120,"")</f>
        <v/>
      </c>
      <c r="AE120" s="124" t="str">
        <f>IFERROR(((H120*N120)*(1-IF(I120="",0,VLOOKUP(I120,Lists!$C$23:$D$27,2,FALSE)))-(V120*W120)*(1-IF(X120="",0,VLOOKUP(X120,Lists!$C$23:$D$27,2,FALSE))))/1000*VLOOKUP(F120,Lists!$C$16:$E$20,3,FALSE)*E120,"")</f>
        <v/>
      </c>
      <c r="AF120" s="125" t="str" cm="1">
        <f t="array" ref="AF120">IFERROR(V120*_xlfn.XLOOKUP(1,(P120=Lists!$G$20:$G$63)*(Q120=Lists!$H$20:$H$63),Lists!$I$20:$I$63),"")</f>
        <v/>
      </c>
      <c r="AG120" s="125" t="str">
        <f>IFERROR(IF(I120=X120,"",IF(X120="","",VLOOKUP(X120,Lists!$G$66:$H$70,2,FALSE)*V120*W120)),"")</f>
        <v/>
      </c>
      <c r="AH120" s="108" t="str">
        <f>IFERROR(VLOOKUP(J120,Lists!$G$3:$J$17,2,FALSE),"")</f>
        <v/>
      </c>
      <c r="AI120" s="108" t="str">
        <f>IFERROR(VLOOKUP(J120,Lists!$G$3:$J$17,3,FALSE),"")</f>
        <v/>
      </c>
      <c r="AJ120" s="108" t="str">
        <f>IFERROR(VLOOKUP(J120,Lists!$G$3:$J$17,4,FALSE),"")</f>
        <v/>
      </c>
      <c r="AK120" s="108" t="str">
        <f>IFERROR(VLOOKUP(P120,Lists!$C$30:$D$47,2,FALSE),"")</f>
        <v/>
      </c>
    </row>
    <row r="121" spans="2:37" x14ac:dyDescent="0.25">
      <c r="B121" s="5"/>
      <c r="C121" s="5"/>
      <c r="D121" s="122" t="str">
        <f>IFERROR(VLOOKUP(C121,Lists!$B$3:$E$13,3,FALSE),"")</f>
        <v/>
      </c>
      <c r="E121" s="123" t="str">
        <f>IFERROR(VLOOKUP(C121,Lists!$B$3:$E$13,4,FALSE),"")</f>
        <v/>
      </c>
      <c r="F121" s="5"/>
      <c r="H121" s="5"/>
      <c r="I121" s="5"/>
      <c r="J121" s="5"/>
      <c r="K121" s="5"/>
      <c r="L121" s="5"/>
      <c r="M121" s="5"/>
      <c r="N121" s="122" t="str" cm="1">
        <f t="array" ref="N121">IFERROR(_xlfn.XLOOKUP(1,(J121=Lists!$AC$3:$AC$886)*(K121=Lists!$AD$3:$AD$886)*(L121=Lists!$AE$3:$AE$886)*(M121=Lists!$AF$3:$AF$886),Lists!$AG$3:$AG$886),"")</f>
        <v/>
      </c>
      <c r="P121" s="5"/>
      <c r="Q121" s="5"/>
      <c r="R121" s="5"/>
      <c r="S121" s="5"/>
      <c r="T121" s="5"/>
      <c r="U121" s="5"/>
      <c r="V121" s="5"/>
      <c r="W121" s="5"/>
      <c r="X121" s="5"/>
      <c r="Z121" s="122" t="str">
        <f>IFERROR(((H121*N121)-(V121*W121))/1000*VLOOKUP(F121,Lists!$C$16:$E$20,2,FALSE)*D121,"")</f>
        <v/>
      </c>
      <c r="AA121" s="124" t="str">
        <f>IFERROR(((H121*N121)-(V121*W121))/1000*VLOOKUP(F121,Lists!$C$16:$E$20,3,FALSE)*E121,"")</f>
        <v/>
      </c>
      <c r="AB121" s="122" t="str">
        <f t="shared" si="3"/>
        <v/>
      </c>
      <c r="AC121" s="124" t="str">
        <f t="shared" si="2"/>
        <v/>
      </c>
      <c r="AD121" s="122" t="str">
        <f>IFERROR(((H121*N121)*(1-IF(I121="",0,VLOOKUP(I121,Lists!$C$23:$D$27,2,FALSE)))-(V121*W121)*(1-IF(X121="",0,VLOOKUP(X121,Lists!$C$23:$D$27,2,FALSE))))/1000*VLOOKUP(F121,Lists!$C$16:$E$20,2,FALSE)*D121,"")</f>
        <v/>
      </c>
      <c r="AE121" s="124" t="str">
        <f>IFERROR(((H121*N121)*(1-IF(I121="",0,VLOOKUP(I121,Lists!$C$23:$D$27,2,FALSE)))-(V121*W121)*(1-IF(X121="",0,VLOOKUP(X121,Lists!$C$23:$D$27,2,FALSE))))/1000*VLOOKUP(F121,Lists!$C$16:$E$20,3,FALSE)*E121,"")</f>
        <v/>
      </c>
      <c r="AF121" s="125" t="str" cm="1">
        <f t="array" ref="AF121">IFERROR(V121*_xlfn.XLOOKUP(1,(P121=Lists!$G$20:$G$63)*(Q121=Lists!$H$20:$H$63),Lists!$I$20:$I$63),"")</f>
        <v/>
      </c>
      <c r="AG121" s="125" t="str">
        <f>IFERROR(IF(I121=X121,"",IF(X121="","",VLOOKUP(X121,Lists!$G$66:$H$70,2,FALSE)*V121*W121)),"")</f>
        <v/>
      </c>
      <c r="AH121" s="108" t="str">
        <f>IFERROR(VLOOKUP(J121,Lists!$G$3:$J$17,2,FALSE),"")</f>
        <v/>
      </c>
      <c r="AI121" s="108" t="str">
        <f>IFERROR(VLOOKUP(J121,Lists!$G$3:$J$17,3,FALSE),"")</f>
        <v/>
      </c>
      <c r="AJ121" s="108" t="str">
        <f>IFERROR(VLOOKUP(J121,Lists!$G$3:$J$17,4,FALSE),"")</f>
        <v/>
      </c>
      <c r="AK121" s="108" t="str">
        <f>IFERROR(VLOOKUP(P121,Lists!$C$30:$D$47,2,FALSE),"")</f>
        <v/>
      </c>
    </row>
    <row r="122" spans="2:37" x14ac:dyDescent="0.25">
      <c r="B122" s="5"/>
      <c r="C122" s="5"/>
      <c r="D122" s="122" t="str">
        <f>IFERROR(VLOOKUP(C122,Lists!$B$3:$E$13,3,FALSE),"")</f>
        <v/>
      </c>
      <c r="E122" s="123" t="str">
        <f>IFERROR(VLOOKUP(C122,Lists!$B$3:$E$13,4,FALSE),"")</f>
        <v/>
      </c>
      <c r="F122" s="5"/>
      <c r="H122" s="5"/>
      <c r="I122" s="5"/>
      <c r="J122" s="5"/>
      <c r="K122" s="5"/>
      <c r="L122" s="5"/>
      <c r="M122" s="5"/>
      <c r="N122" s="122" t="str" cm="1">
        <f t="array" ref="N122">IFERROR(_xlfn.XLOOKUP(1,(J122=Lists!$AC$3:$AC$886)*(K122=Lists!$AD$3:$AD$886)*(L122=Lists!$AE$3:$AE$886)*(M122=Lists!$AF$3:$AF$886),Lists!$AG$3:$AG$886),"")</f>
        <v/>
      </c>
      <c r="P122" s="5"/>
      <c r="Q122" s="5"/>
      <c r="R122" s="5"/>
      <c r="S122" s="5"/>
      <c r="T122" s="5"/>
      <c r="U122" s="5"/>
      <c r="V122" s="5"/>
      <c r="W122" s="5"/>
      <c r="X122" s="5"/>
      <c r="Z122" s="122" t="str">
        <f>IFERROR(((H122*N122)-(V122*W122))/1000*VLOOKUP(F122,Lists!$C$16:$E$20,2,FALSE)*D122,"")</f>
        <v/>
      </c>
      <c r="AA122" s="124" t="str">
        <f>IFERROR(((H122*N122)-(V122*W122))/1000*VLOOKUP(F122,Lists!$C$16:$E$20,3,FALSE)*E122,"")</f>
        <v/>
      </c>
      <c r="AB122" s="122" t="str">
        <f t="shared" si="3"/>
        <v/>
      </c>
      <c r="AC122" s="124" t="str">
        <f t="shared" si="2"/>
        <v/>
      </c>
      <c r="AD122" s="122" t="str">
        <f>IFERROR(((H122*N122)*(1-IF(I122="",0,VLOOKUP(I122,Lists!$C$23:$D$27,2,FALSE)))-(V122*W122)*(1-IF(X122="",0,VLOOKUP(X122,Lists!$C$23:$D$27,2,FALSE))))/1000*VLOOKUP(F122,Lists!$C$16:$E$20,2,FALSE)*D122,"")</f>
        <v/>
      </c>
      <c r="AE122" s="124" t="str">
        <f>IFERROR(((H122*N122)*(1-IF(I122="",0,VLOOKUP(I122,Lists!$C$23:$D$27,2,FALSE)))-(V122*W122)*(1-IF(X122="",0,VLOOKUP(X122,Lists!$C$23:$D$27,2,FALSE))))/1000*VLOOKUP(F122,Lists!$C$16:$E$20,3,FALSE)*E122,"")</f>
        <v/>
      </c>
      <c r="AF122" s="125" t="str" cm="1">
        <f t="array" ref="AF122">IFERROR(V122*_xlfn.XLOOKUP(1,(P122=Lists!$G$20:$G$63)*(Q122=Lists!$H$20:$H$63),Lists!$I$20:$I$63),"")</f>
        <v/>
      </c>
      <c r="AG122" s="125" t="str">
        <f>IFERROR(IF(I122=X122,"",IF(X122="","",VLOOKUP(X122,Lists!$G$66:$H$70,2,FALSE)*V122*W122)),"")</f>
        <v/>
      </c>
      <c r="AH122" s="108" t="str">
        <f>IFERROR(VLOOKUP(J122,Lists!$G$3:$J$17,2,FALSE),"")</f>
        <v/>
      </c>
      <c r="AI122" s="108" t="str">
        <f>IFERROR(VLOOKUP(J122,Lists!$G$3:$J$17,3,FALSE),"")</f>
        <v/>
      </c>
      <c r="AJ122" s="108" t="str">
        <f>IFERROR(VLOOKUP(J122,Lists!$G$3:$J$17,4,FALSE),"")</f>
        <v/>
      </c>
      <c r="AK122" s="108" t="str">
        <f>IFERROR(VLOOKUP(P122,Lists!$C$30:$D$47,2,FALSE),"")</f>
        <v/>
      </c>
    </row>
    <row r="123" spans="2:37" x14ac:dyDescent="0.25">
      <c r="B123" s="5"/>
      <c r="C123" s="5"/>
      <c r="D123" s="122" t="str">
        <f>IFERROR(VLOOKUP(C123,Lists!$B$3:$E$13,3,FALSE),"")</f>
        <v/>
      </c>
      <c r="E123" s="123" t="str">
        <f>IFERROR(VLOOKUP(C123,Lists!$B$3:$E$13,4,FALSE),"")</f>
        <v/>
      </c>
      <c r="F123" s="5"/>
      <c r="H123" s="5"/>
      <c r="I123" s="5"/>
      <c r="J123" s="5"/>
      <c r="K123" s="5"/>
      <c r="L123" s="5"/>
      <c r="M123" s="5"/>
      <c r="N123" s="122" t="str" cm="1">
        <f t="array" ref="N123">IFERROR(_xlfn.XLOOKUP(1,(J123=Lists!$AC$3:$AC$886)*(K123=Lists!$AD$3:$AD$886)*(L123=Lists!$AE$3:$AE$886)*(M123=Lists!$AF$3:$AF$886),Lists!$AG$3:$AG$886),"")</f>
        <v/>
      </c>
      <c r="P123" s="5"/>
      <c r="Q123" s="5"/>
      <c r="R123" s="5"/>
      <c r="S123" s="5"/>
      <c r="T123" s="5"/>
      <c r="U123" s="5"/>
      <c r="V123" s="5"/>
      <c r="W123" s="5"/>
      <c r="X123" s="5"/>
      <c r="Z123" s="122" t="str">
        <f>IFERROR(((H123*N123)-(V123*W123))/1000*VLOOKUP(F123,Lists!$C$16:$E$20,2,FALSE)*D123,"")</f>
        <v/>
      </c>
      <c r="AA123" s="124" t="str">
        <f>IFERROR(((H123*N123)-(V123*W123))/1000*VLOOKUP(F123,Lists!$C$16:$E$20,3,FALSE)*E123,"")</f>
        <v/>
      </c>
      <c r="AB123" s="122" t="str">
        <f t="shared" si="3"/>
        <v/>
      </c>
      <c r="AC123" s="124" t="str">
        <f t="shared" si="2"/>
        <v/>
      </c>
      <c r="AD123" s="122" t="str">
        <f>IFERROR(((H123*N123)*(1-IF(I123="",0,VLOOKUP(I123,Lists!$C$23:$D$27,2,FALSE)))-(V123*W123)*(1-IF(X123="",0,VLOOKUP(X123,Lists!$C$23:$D$27,2,FALSE))))/1000*VLOOKUP(F123,Lists!$C$16:$E$20,2,FALSE)*D123,"")</f>
        <v/>
      </c>
      <c r="AE123" s="124" t="str">
        <f>IFERROR(((H123*N123)*(1-IF(I123="",0,VLOOKUP(I123,Lists!$C$23:$D$27,2,FALSE)))-(V123*W123)*(1-IF(X123="",0,VLOOKUP(X123,Lists!$C$23:$D$27,2,FALSE))))/1000*VLOOKUP(F123,Lists!$C$16:$E$20,3,FALSE)*E123,"")</f>
        <v/>
      </c>
      <c r="AF123" s="125" t="str" cm="1">
        <f t="array" ref="AF123">IFERROR(V123*_xlfn.XLOOKUP(1,(P123=Lists!$G$20:$G$63)*(Q123=Lists!$H$20:$H$63),Lists!$I$20:$I$63),"")</f>
        <v/>
      </c>
      <c r="AG123" s="125" t="str">
        <f>IFERROR(IF(I123=X123,"",IF(X123="","",VLOOKUP(X123,Lists!$G$66:$H$70,2,FALSE)*V123*W123)),"")</f>
        <v/>
      </c>
      <c r="AH123" s="108" t="str">
        <f>IFERROR(VLOOKUP(J123,Lists!$G$3:$J$17,2,FALSE),"")</f>
        <v/>
      </c>
      <c r="AI123" s="108" t="str">
        <f>IFERROR(VLOOKUP(J123,Lists!$G$3:$J$17,3,FALSE),"")</f>
        <v/>
      </c>
      <c r="AJ123" s="108" t="str">
        <f>IFERROR(VLOOKUP(J123,Lists!$G$3:$J$17,4,FALSE),"")</f>
        <v/>
      </c>
      <c r="AK123" s="108" t="str">
        <f>IFERROR(VLOOKUP(P123,Lists!$C$30:$D$47,2,FALSE),"")</f>
        <v/>
      </c>
    </row>
    <row r="124" spans="2:37" x14ac:dyDescent="0.25">
      <c r="B124" s="5"/>
      <c r="C124" s="5"/>
      <c r="D124" s="122" t="str">
        <f>IFERROR(VLOOKUP(C124,Lists!$B$3:$E$13,3,FALSE),"")</f>
        <v/>
      </c>
      <c r="E124" s="123" t="str">
        <f>IFERROR(VLOOKUP(C124,Lists!$B$3:$E$13,4,FALSE),"")</f>
        <v/>
      </c>
      <c r="F124" s="5"/>
      <c r="H124" s="5"/>
      <c r="I124" s="5"/>
      <c r="J124" s="5"/>
      <c r="K124" s="5"/>
      <c r="L124" s="5"/>
      <c r="M124" s="5"/>
      <c r="N124" s="122" t="str" cm="1">
        <f t="array" ref="N124">IFERROR(_xlfn.XLOOKUP(1,(J124=Lists!$AC$3:$AC$886)*(K124=Lists!$AD$3:$AD$886)*(L124=Lists!$AE$3:$AE$886)*(M124=Lists!$AF$3:$AF$886),Lists!$AG$3:$AG$886),"")</f>
        <v/>
      </c>
      <c r="P124" s="5"/>
      <c r="Q124" s="5"/>
      <c r="R124" s="5"/>
      <c r="S124" s="5"/>
      <c r="T124" s="5"/>
      <c r="U124" s="5"/>
      <c r="V124" s="5"/>
      <c r="W124" s="5"/>
      <c r="X124" s="5"/>
      <c r="Z124" s="122" t="str">
        <f>IFERROR(((H124*N124)-(V124*W124))/1000*VLOOKUP(F124,Lists!$C$16:$E$20,2,FALSE)*D124,"")</f>
        <v/>
      </c>
      <c r="AA124" s="124" t="str">
        <f>IFERROR(((H124*N124)-(V124*W124))/1000*VLOOKUP(F124,Lists!$C$16:$E$20,3,FALSE)*E124,"")</f>
        <v/>
      </c>
      <c r="AB124" s="122" t="str">
        <f t="shared" si="3"/>
        <v/>
      </c>
      <c r="AC124" s="124" t="str">
        <f t="shared" si="2"/>
        <v/>
      </c>
      <c r="AD124" s="122" t="str">
        <f>IFERROR(((H124*N124)*(1-IF(I124="",0,VLOOKUP(I124,Lists!$C$23:$D$27,2,FALSE)))-(V124*W124)*(1-IF(X124="",0,VLOOKUP(X124,Lists!$C$23:$D$27,2,FALSE))))/1000*VLOOKUP(F124,Lists!$C$16:$E$20,2,FALSE)*D124,"")</f>
        <v/>
      </c>
      <c r="AE124" s="124" t="str">
        <f>IFERROR(((H124*N124)*(1-IF(I124="",0,VLOOKUP(I124,Lists!$C$23:$D$27,2,FALSE)))-(V124*W124)*(1-IF(X124="",0,VLOOKUP(X124,Lists!$C$23:$D$27,2,FALSE))))/1000*VLOOKUP(F124,Lists!$C$16:$E$20,3,FALSE)*E124,"")</f>
        <v/>
      </c>
      <c r="AF124" s="125" t="str" cm="1">
        <f t="array" ref="AF124">IFERROR(V124*_xlfn.XLOOKUP(1,(P124=Lists!$G$20:$G$63)*(Q124=Lists!$H$20:$H$63),Lists!$I$20:$I$63),"")</f>
        <v/>
      </c>
      <c r="AG124" s="125" t="str">
        <f>IFERROR(IF(I124=X124,"",IF(X124="","",VLOOKUP(X124,Lists!$G$66:$H$70,2,FALSE)*V124*W124)),"")</f>
        <v/>
      </c>
      <c r="AH124" s="108" t="str">
        <f>IFERROR(VLOOKUP(J124,Lists!$G$3:$J$17,2,FALSE),"")</f>
        <v/>
      </c>
      <c r="AI124" s="108" t="str">
        <f>IFERROR(VLOOKUP(J124,Lists!$G$3:$J$17,3,FALSE),"")</f>
        <v/>
      </c>
      <c r="AJ124" s="108" t="str">
        <f>IFERROR(VLOOKUP(J124,Lists!$G$3:$J$17,4,FALSE),"")</f>
        <v/>
      </c>
      <c r="AK124" s="108" t="str">
        <f>IFERROR(VLOOKUP(P124,Lists!$C$30:$D$47,2,FALSE),"")</f>
        <v/>
      </c>
    </row>
    <row r="125" spans="2:37" x14ac:dyDescent="0.25">
      <c r="B125" s="5"/>
      <c r="C125" s="5"/>
      <c r="D125" s="122" t="str">
        <f>IFERROR(VLOOKUP(C125,Lists!$B$3:$E$13,3,FALSE),"")</f>
        <v/>
      </c>
      <c r="E125" s="123" t="str">
        <f>IFERROR(VLOOKUP(C125,Lists!$B$3:$E$13,4,FALSE),"")</f>
        <v/>
      </c>
      <c r="F125" s="5"/>
      <c r="H125" s="5"/>
      <c r="I125" s="5"/>
      <c r="J125" s="5"/>
      <c r="K125" s="5"/>
      <c r="L125" s="5"/>
      <c r="M125" s="5"/>
      <c r="N125" s="122" t="str" cm="1">
        <f t="array" ref="N125">IFERROR(_xlfn.XLOOKUP(1,(J125=Lists!$AC$3:$AC$886)*(K125=Lists!$AD$3:$AD$886)*(L125=Lists!$AE$3:$AE$886)*(M125=Lists!$AF$3:$AF$886),Lists!$AG$3:$AG$886),"")</f>
        <v/>
      </c>
      <c r="P125" s="5"/>
      <c r="Q125" s="5"/>
      <c r="R125" s="5"/>
      <c r="S125" s="5"/>
      <c r="T125" s="5"/>
      <c r="U125" s="5"/>
      <c r="V125" s="5"/>
      <c r="W125" s="5"/>
      <c r="X125" s="5"/>
      <c r="Z125" s="122" t="str">
        <f>IFERROR(((H125*N125)-(V125*W125))/1000*VLOOKUP(F125,Lists!$C$16:$E$20,2,FALSE)*D125,"")</f>
        <v/>
      </c>
      <c r="AA125" s="124" t="str">
        <f>IFERROR(((H125*N125)-(V125*W125))/1000*VLOOKUP(F125,Lists!$C$16:$E$20,3,FALSE)*E125,"")</f>
        <v/>
      </c>
      <c r="AB125" s="122" t="str">
        <f t="shared" si="3"/>
        <v/>
      </c>
      <c r="AC125" s="124" t="str">
        <f t="shared" si="2"/>
        <v/>
      </c>
      <c r="AD125" s="122" t="str">
        <f>IFERROR(((H125*N125)*(1-IF(I125="",0,VLOOKUP(I125,Lists!$C$23:$D$27,2,FALSE)))-(V125*W125)*(1-IF(X125="",0,VLOOKUP(X125,Lists!$C$23:$D$27,2,FALSE))))/1000*VLOOKUP(F125,Lists!$C$16:$E$20,2,FALSE)*D125,"")</f>
        <v/>
      </c>
      <c r="AE125" s="124" t="str">
        <f>IFERROR(((H125*N125)*(1-IF(I125="",0,VLOOKUP(I125,Lists!$C$23:$D$27,2,FALSE)))-(V125*W125)*(1-IF(X125="",0,VLOOKUP(X125,Lists!$C$23:$D$27,2,FALSE))))/1000*VLOOKUP(F125,Lists!$C$16:$E$20,3,FALSE)*E125,"")</f>
        <v/>
      </c>
      <c r="AF125" s="125" t="str" cm="1">
        <f t="array" ref="AF125">IFERROR(V125*_xlfn.XLOOKUP(1,(P125=Lists!$G$20:$G$63)*(Q125=Lists!$H$20:$H$63),Lists!$I$20:$I$63),"")</f>
        <v/>
      </c>
      <c r="AG125" s="125" t="str">
        <f>IFERROR(IF(I125=X125,"",IF(X125="","",VLOOKUP(X125,Lists!$G$66:$H$70,2,FALSE)*V125*W125)),"")</f>
        <v/>
      </c>
      <c r="AH125" s="108" t="str">
        <f>IFERROR(VLOOKUP(J125,Lists!$G$3:$J$17,2,FALSE),"")</f>
        <v/>
      </c>
      <c r="AI125" s="108" t="str">
        <f>IFERROR(VLOOKUP(J125,Lists!$G$3:$J$17,3,FALSE),"")</f>
        <v/>
      </c>
      <c r="AJ125" s="108" t="str">
        <f>IFERROR(VLOOKUP(J125,Lists!$G$3:$J$17,4,FALSE),"")</f>
        <v/>
      </c>
      <c r="AK125" s="108" t="str">
        <f>IFERROR(VLOOKUP(P125,Lists!$C$30:$D$47,2,FALSE),"")</f>
        <v/>
      </c>
    </row>
    <row r="126" spans="2:37" x14ac:dyDescent="0.25">
      <c r="B126" s="5"/>
      <c r="C126" s="5"/>
      <c r="D126" s="122" t="str">
        <f>IFERROR(VLOOKUP(C126,Lists!$B$3:$E$13,3,FALSE),"")</f>
        <v/>
      </c>
      <c r="E126" s="123" t="str">
        <f>IFERROR(VLOOKUP(C126,Lists!$B$3:$E$13,4,FALSE),"")</f>
        <v/>
      </c>
      <c r="F126" s="5"/>
      <c r="H126" s="5"/>
      <c r="I126" s="5"/>
      <c r="J126" s="5"/>
      <c r="K126" s="5"/>
      <c r="L126" s="5"/>
      <c r="M126" s="5"/>
      <c r="N126" s="122" t="str" cm="1">
        <f t="array" ref="N126">IFERROR(_xlfn.XLOOKUP(1,(J126=Lists!$AC$3:$AC$886)*(K126=Lists!$AD$3:$AD$886)*(L126=Lists!$AE$3:$AE$886)*(M126=Lists!$AF$3:$AF$886),Lists!$AG$3:$AG$886),"")</f>
        <v/>
      </c>
      <c r="P126" s="5"/>
      <c r="Q126" s="5"/>
      <c r="R126" s="5"/>
      <c r="S126" s="5"/>
      <c r="T126" s="5"/>
      <c r="U126" s="5"/>
      <c r="V126" s="5"/>
      <c r="W126" s="5"/>
      <c r="X126" s="5"/>
      <c r="Z126" s="122" t="str">
        <f>IFERROR(((H126*N126)-(V126*W126))/1000*VLOOKUP(F126,Lists!$C$16:$E$20,2,FALSE)*D126,"")</f>
        <v/>
      </c>
      <c r="AA126" s="124" t="str">
        <f>IFERROR(((H126*N126)-(V126*W126))/1000*VLOOKUP(F126,Lists!$C$16:$E$20,3,FALSE)*E126,"")</f>
        <v/>
      </c>
      <c r="AB126" s="122" t="str">
        <f t="shared" si="3"/>
        <v/>
      </c>
      <c r="AC126" s="124" t="str">
        <f t="shared" si="2"/>
        <v/>
      </c>
      <c r="AD126" s="122" t="str">
        <f>IFERROR(((H126*N126)*(1-IF(I126="",0,VLOOKUP(I126,Lists!$C$23:$D$27,2,FALSE)))-(V126*W126)*(1-IF(X126="",0,VLOOKUP(X126,Lists!$C$23:$D$27,2,FALSE))))/1000*VLOOKUP(F126,Lists!$C$16:$E$20,2,FALSE)*D126,"")</f>
        <v/>
      </c>
      <c r="AE126" s="124" t="str">
        <f>IFERROR(((H126*N126)*(1-IF(I126="",0,VLOOKUP(I126,Lists!$C$23:$D$27,2,FALSE)))-(V126*W126)*(1-IF(X126="",0,VLOOKUP(X126,Lists!$C$23:$D$27,2,FALSE))))/1000*VLOOKUP(F126,Lists!$C$16:$E$20,3,FALSE)*E126,"")</f>
        <v/>
      </c>
      <c r="AF126" s="125" t="str" cm="1">
        <f t="array" ref="AF126">IFERROR(V126*_xlfn.XLOOKUP(1,(P126=Lists!$G$20:$G$63)*(Q126=Lists!$H$20:$H$63),Lists!$I$20:$I$63),"")</f>
        <v/>
      </c>
      <c r="AG126" s="125" t="str">
        <f>IFERROR(IF(I126=X126,"",IF(X126="","",VLOOKUP(X126,Lists!$G$66:$H$70,2,FALSE)*V126*W126)),"")</f>
        <v/>
      </c>
      <c r="AH126" s="108" t="str">
        <f>IFERROR(VLOOKUP(J126,Lists!$G$3:$J$17,2,FALSE),"")</f>
        <v/>
      </c>
      <c r="AI126" s="108" t="str">
        <f>IFERROR(VLOOKUP(J126,Lists!$G$3:$J$17,3,FALSE),"")</f>
        <v/>
      </c>
      <c r="AJ126" s="108" t="str">
        <f>IFERROR(VLOOKUP(J126,Lists!$G$3:$J$17,4,FALSE),"")</f>
        <v/>
      </c>
      <c r="AK126" s="108" t="str">
        <f>IFERROR(VLOOKUP(P126,Lists!$C$30:$D$47,2,FALSE),"")</f>
        <v/>
      </c>
    </row>
    <row r="127" spans="2:37" x14ac:dyDescent="0.25">
      <c r="B127" s="5"/>
      <c r="C127" s="5"/>
      <c r="D127" s="122" t="str">
        <f>IFERROR(VLOOKUP(C127,Lists!$B$3:$E$13,3,FALSE),"")</f>
        <v/>
      </c>
      <c r="E127" s="123" t="str">
        <f>IFERROR(VLOOKUP(C127,Lists!$B$3:$E$13,4,FALSE),"")</f>
        <v/>
      </c>
      <c r="F127" s="5"/>
      <c r="H127" s="5"/>
      <c r="I127" s="5"/>
      <c r="J127" s="5"/>
      <c r="K127" s="5"/>
      <c r="L127" s="5"/>
      <c r="M127" s="5"/>
      <c r="N127" s="122" t="str" cm="1">
        <f t="array" ref="N127">IFERROR(_xlfn.XLOOKUP(1,(J127=Lists!$AC$3:$AC$886)*(K127=Lists!$AD$3:$AD$886)*(L127=Lists!$AE$3:$AE$886)*(M127=Lists!$AF$3:$AF$886),Lists!$AG$3:$AG$886),"")</f>
        <v/>
      </c>
      <c r="P127" s="5"/>
      <c r="Q127" s="5"/>
      <c r="R127" s="5"/>
      <c r="S127" s="5"/>
      <c r="T127" s="5"/>
      <c r="U127" s="5"/>
      <c r="V127" s="5"/>
      <c r="W127" s="5"/>
      <c r="X127" s="5"/>
      <c r="Z127" s="122" t="str">
        <f>IFERROR(((H127*N127)-(V127*W127))/1000*VLOOKUP(F127,Lists!$C$16:$E$20,2,FALSE)*D127,"")</f>
        <v/>
      </c>
      <c r="AA127" s="124" t="str">
        <f>IFERROR(((H127*N127)-(V127*W127))/1000*VLOOKUP(F127,Lists!$C$16:$E$20,3,FALSE)*E127,"")</f>
        <v/>
      </c>
      <c r="AB127" s="122" t="str">
        <f t="shared" si="3"/>
        <v/>
      </c>
      <c r="AC127" s="124" t="str">
        <f t="shared" si="2"/>
        <v/>
      </c>
      <c r="AD127" s="122" t="str">
        <f>IFERROR(((H127*N127)*(1-IF(I127="",0,VLOOKUP(I127,Lists!$C$23:$D$27,2,FALSE)))-(V127*W127)*(1-IF(X127="",0,VLOOKUP(X127,Lists!$C$23:$D$27,2,FALSE))))/1000*VLOOKUP(F127,Lists!$C$16:$E$20,2,FALSE)*D127,"")</f>
        <v/>
      </c>
      <c r="AE127" s="124" t="str">
        <f>IFERROR(((H127*N127)*(1-IF(I127="",0,VLOOKUP(I127,Lists!$C$23:$D$27,2,FALSE)))-(V127*W127)*(1-IF(X127="",0,VLOOKUP(X127,Lists!$C$23:$D$27,2,FALSE))))/1000*VLOOKUP(F127,Lists!$C$16:$E$20,3,FALSE)*E127,"")</f>
        <v/>
      </c>
      <c r="AF127" s="125" t="str" cm="1">
        <f t="array" ref="AF127">IFERROR(V127*_xlfn.XLOOKUP(1,(P127=Lists!$G$20:$G$63)*(Q127=Lists!$H$20:$H$63),Lists!$I$20:$I$63),"")</f>
        <v/>
      </c>
      <c r="AG127" s="125" t="str">
        <f>IFERROR(IF(I127=X127,"",IF(X127="","",VLOOKUP(X127,Lists!$G$66:$H$70,2,FALSE)*V127*W127)),"")</f>
        <v/>
      </c>
      <c r="AH127" s="108" t="str">
        <f>IFERROR(VLOOKUP(J127,Lists!$G$3:$J$17,2,FALSE),"")</f>
        <v/>
      </c>
      <c r="AI127" s="108" t="str">
        <f>IFERROR(VLOOKUP(J127,Lists!$G$3:$J$17,3,FALSE),"")</f>
        <v/>
      </c>
      <c r="AJ127" s="108" t="str">
        <f>IFERROR(VLOOKUP(J127,Lists!$G$3:$J$17,4,FALSE),"")</f>
        <v/>
      </c>
      <c r="AK127" s="108" t="str">
        <f>IFERROR(VLOOKUP(P127,Lists!$C$30:$D$47,2,FALSE),"")</f>
        <v/>
      </c>
    </row>
    <row r="128" spans="2:37" x14ac:dyDescent="0.25">
      <c r="B128" s="5"/>
      <c r="C128" s="5"/>
      <c r="D128" s="122" t="str">
        <f>IFERROR(VLOOKUP(C128,Lists!$B$3:$E$13,3,FALSE),"")</f>
        <v/>
      </c>
      <c r="E128" s="123" t="str">
        <f>IFERROR(VLOOKUP(C128,Lists!$B$3:$E$13,4,FALSE),"")</f>
        <v/>
      </c>
      <c r="F128" s="5"/>
      <c r="H128" s="5"/>
      <c r="I128" s="5"/>
      <c r="J128" s="5"/>
      <c r="K128" s="5"/>
      <c r="L128" s="5"/>
      <c r="M128" s="5"/>
      <c r="N128" s="122" t="str" cm="1">
        <f t="array" ref="N128">IFERROR(_xlfn.XLOOKUP(1,(J128=Lists!$AC$3:$AC$886)*(K128=Lists!$AD$3:$AD$886)*(L128=Lists!$AE$3:$AE$886)*(M128=Lists!$AF$3:$AF$886),Lists!$AG$3:$AG$886),"")</f>
        <v/>
      </c>
      <c r="P128" s="5"/>
      <c r="Q128" s="5"/>
      <c r="R128" s="5"/>
      <c r="S128" s="5"/>
      <c r="T128" s="5"/>
      <c r="U128" s="5"/>
      <c r="V128" s="5"/>
      <c r="W128" s="5"/>
      <c r="X128" s="5"/>
      <c r="Z128" s="122" t="str">
        <f>IFERROR(((H128*N128)-(V128*W128))/1000*VLOOKUP(F128,Lists!$C$16:$E$20,2,FALSE)*D128,"")</f>
        <v/>
      </c>
      <c r="AA128" s="124" t="str">
        <f>IFERROR(((H128*N128)-(V128*W128))/1000*VLOOKUP(F128,Lists!$C$16:$E$20,3,FALSE)*E128,"")</f>
        <v/>
      </c>
      <c r="AB128" s="122" t="str">
        <f t="shared" si="3"/>
        <v/>
      </c>
      <c r="AC128" s="124" t="str">
        <f t="shared" si="2"/>
        <v/>
      </c>
      <c r="AD128" s="122" t="str">
        <f>IFERROR(((H128*N128)*(1-IF(I128="",0,VLOOKUP(I128,Lists!$C$23:$D$27,2,FALSE)))-(V128*W128)*(1-IF(X128="",0,VLOOKUP(X128,Lists!$C$23:$D$27,2,FALSE))))/1000*VLOOKUP(F128,Lists!$C$16:$E$20,2,FALSE)*D128,"")</f>
        <v/>
      </c>
      <c r="AE128" s="124" t="str">
        <f>IFERROR(((H128*N128)*(1-IF(I128="",0,VLOOKUP(I128,Lists!$C$23:$D$27,2,FALSE)))-(V128*W128)*(1-IF(X128="",0,VLOOKUP(X128,Lists!$C$23:$D$27,2,FALSE))))/1000*VLOOKUP(F128,Lists!$C$16:$E$20,3,FALSE)*E128,"")</f>
        <v/>
      </c>
      <c r="AF128" s="125" t="str" cm="1">
        <f t="array" ref="AF128">IFERROR(V128*_xlfn.XLOOKUP(1,(P128=Lists!$G$20:$G$63)*(Q128=Lists!$H$20:$H$63),Lists!$I$20:$I$63),"")</f>
        <v/>
      </c>
      <c r="AG128" s="125" t="str">
        <f>IFERROR(IF(I128=X128,"",IF(X128="","",VLOOKUP(X128,Lists!$G$66:$H$70,2,FALSE)*V128*W128)),"")</f>
        <v/>
      </c>
      <c r="AH128" s="108" t="str">
        <f>IFERROR(VLOOKUP(J128,Lists!$G$3:$J$17,2,FALSE),"")</f>
        <v/>
      </c>
      <c r="AI128" s="108" t="str">
        <f>IFERROR(VLOOKUP(J128,Lists!$G$3:$J$17,3,FALSE),"")</f>
        <v/>
      </c>
      <c r="AJ128" s="108" t="str">
        <f>IFERROR(VLOOKUP(J128,Lists!$G$3:$J$17,4,FALSE),"")</f>
        <v/>
      </c>
      <c r="AK128" s="108" t="str">
        <f>IFERROR(VLOOKUP(P128,Lists!$C$30:$D$47,2,FALSE),"")</f>
        <v/>
      </c>
    </row>
    <row r="129" spans="2:37" x14ac:dyDescent="0.25">
      <c r="B129" s="5"/>
      <c r="C129" s="5"/>
      <c r="D129" s="122" t="str">
        <f>IFERROR(VLOOKUP(C129,Lists!$B$3:$E$13,3,FALSE),"")</f>
        <v/>
      </c>
      <c r="E129" s="123" t="str">
        <f>IFERROR(VLOOKUP(C129,Lists!$B$3:$E$13,4,FALSE),"")</f>
        <v/>
      </c>
      <c r="F129" s="5"/>
      <c r="H129" s="5"/>
      <c r="I129" s="5"/>
      <c r="J129" s="5"/>
      <c r="K129" s="5"/>
      <c r="L129" s="5"/>
      <c r="M129" s="5"/>
      <c r="N129" s="122" t="str" cm="1">
        <f t="array" ref="N129">IFERROR(_xlfn.XLOOKUP(1,(J129=Lists!$AC$3:$AC$886)*(K129=Lists!$AD$3:$AD$886)*(L129=Lists!$AE$3:$AE$886)*(M129=Lists!$AF$3:$AF$886),Lists!$AG$3:$AG$886),"")</f>
        <v/>
      </c>
      <c r="P129" s="5"/>
      <c r="Q129" s="5"/>
      <c r="R129" s="5"/>
      <c r="S129" s="5"/>
      <c r="T129" s="5"/>
      <c r="U129" s="5"/>
      <c r="V129" s="5"/>
      <c r="W129" s="5"/>
      <c r="X129" s="5"/>
      <c r="Z129" s="122" t="str">
        <f>IFERROR(((H129*N129)-(V129*W129))/1000*VLOOKUP(F129,Lists!$C$16:$E$20,2,FALSE)*D129,"")</f>
        <v/>
      </c>
      <c r="AA129" s="124" t="str">
        <f>IFERROR(((H129*N129)-(V129*W129))/1000*VLOOKUP(F129,Lists!$C$16:$E$20,3,FALSE)*E129,"")</f>
        <v/>
      </c>
      <c r="AB129" s="122" t="str">
        <f t="shared" si="3"/>
        <v/>
      </c>
      <c r="AC129" s="124" t="str">
        <f t="shared" si="2"/>
        <v/>
      </c>
      <c r="AD129" s="122" t="str">
        <f>IFERROR(((H129*N129)*(1-IF(I129="",0,VLOOKUP(I129,Lists!$C$23:$D$27,2,FALSE)))-(V129*W129)*(1-IF(X129="",0,VLOOKUP(X129,Lists!$C$23:$D$27,2,FALSE))))/1000*VLOOKUP(F129,Lists!$C$16:$E$20,2,FALSE)*D129,"")</f>
        <v/>
      </c>
      <c r="AE129" s="124" t="str">
        <f>IFERROR(((H129*N129)*(1-IF(I129="",0,VLOOKUP(I129,Lists!$C$23:$D$27,2,FALSE)))-(V129*W129)*(1-IF(X129="",0,VLOOKUP(X129,Lists!$C$23:$D$27,2,FALSE))))/1000*VLOOKUP(F129,Lists!$C$16:$E$20,3,FALSE)*E129,"")</f>
        <v/>
      </c>
      <c r="AF129" s="125" t="str" cm="1">
        <f t="array" ref="AF129">IFERROR(V129*_xlfn.XLOOKUP(1,(P129=Lists!$G$20:$G$63)*(Q129=Lists!$H$20:$H$63),Lists!$I$20:$I$63),"")</f>
        <v/>
      </c>
      <c r="AG129" s="125" t="str">
        <f>IFERROR(IF(I129=X129,"",IF(X129="","",VLOOKUP(X129,Lists!$G$66:$H$70,2,FALSE)*V129*W129)),"")</f>
        <v/>
      </c>
      <c r="AH129" s="108" t="str">
        <f>IFERROR(VLOOKUP(J129,Lists!$G$3:$J$17,2,FALSE),"")</f>
        <v/>
      </c>
      <c r="AI129" s="108" t="str">
        <f>IFERROR(VLOOKUP(J129,Lists!$G$3:$J$17,3,FALSE),"")</f>
        <v/>
      </c>
      <c r="AJ129" s="108" t="str">
        <f>IFERROR(VLOOKUP(J129,Lists!$G$3:$J$17,4,FALSE),"")</f>
        <v/>
      </c>
      <c r="AK129" s="108" t="str">
        <f>IFERROR(VLOOKUP(P129,Lists!$C$30:$D$47,2,FALSE),"")</f>
        <v/>
      </c>
    </row>
    <row r="130" spans="2:37" x14ac:dyDescent="0.25">
      <c r="B130" s="5"/>
      <c r="C130" s="5"/>
      <c r="D130" s="122" t="str">
        <f>IFERROR(VLOOKUP(C130,Lists!$B$3:$E$13,3,FALSE),"")</f>
        <v/>
      </c>
      <c r="E130" s="123" t="str">
        <f>IFERROR(VLOOKUP(C130,Lists!$B$3:$E$13,4,FALSE),"")</f>
        <v/>
      </c>
      <c r="F130" s="5"/>
      <c r="H130" s="5"/>
      <c r="I130" s="5"/>
      <c r="J130" s="5"/>
      <c r="K130" s="5"/>
      <c r="L130" s="5"/>
      <c r="M130" s="5"/>
      <c r="N130" s="122" t="str" cm="1">
        <f t="array" ref="N130">IFERROR(_xlfn.XLOOKUP(1,(J130=Lists!$AC$3:$AC$886)*(K130=Lists!$AD$3:$AD$886)*(L130=Lists!$AE$3:$AE$886)*(M130=Lists!$AF$3:$AF$886),Lists!$AG$3:$AG$886),"")</f>
        <v/>
      </c>
      <c r="P130" s="5"/>
      <c r="Q130" s="5"/>
      <c r="R130" s="5"/>
      <c r="S130" s="5"/>
      <c r="T130" s="5"/>
      <c r="U130" s="5"/>
      <c r="V130" s="5"/>
      <c r="W130" s="5"/>
      <c r="X130" s="5"/>
      <c r="Z130" s="122" t="str">
        <f>IFERROR(((H130*N130)-(V130*W130))/1000*VLOOKUP(F130,Lists!$C$16:$E$20,2,FALSE)*D130,"")</f>
        <v/>
      </c>
      <c r="AA130" s="124" t="str">
        <f>IFERROR(((H130*N130)-(V130*W130))/1000*VLOOKUP(F130,Lists!$C$16:$E$20,3,FALSE)*E130,"")</f>
        <v/>
      </c>
      <c r="AB130" s="122" t="str">
        <f t="shared" si="3"/>
        <v/>
      </c>
      <c r="AC130" s="124" t="str">
        <f t="shared" si="2"/>
        <v/>
      </c>
      <c r="AD130" s="122" t="str">
        <f>IFERROR(((H130*N130)*(1-IF(I130="",0,VLOOKUP(I130,Lists!$C$23:$D$27,2,FALSE)))-(V130*W130)*(1-IF(X130="",0,VLOOKUP(X130,Lists!$C$23:$D$27,2,FALSE))))/1000*VLOOKUP(F130,Lists!$C$16:$E$20,2,FALSE)*D130,"")</f>
        <v/>
      </c>
      <c r="AE130" s="124" t="str">
        <f>IFERROR(((H130*N130)*(1-IF(I130="",0,VLOOKUP(I130,Lists!$C$23:$D$27,2,FALSE)))-(V130*W130)*(1-IF(X130="",0,VLOOKUP(X130,Lists!$C$23:$D$27,2,FALSE))))/1000*VLOOKUP(F130,Lists!$C$16:$E$20,3,FALSE)*E130,"")</f>
        <v/>
      </c>
      <c r="AF130" s="125" t="str" cm="1">
        <f t="array" ref="AF130">IFERROR(V130*_xlfn.XLOOKUP(1,(P130=Lists!$G$20:$G$63)*(Q130=Lists!$H$20:$H$63),Lists!$I$20:$I$63),"")</f>
        <v/>
      </c>
      <c r="AG130" s="125" t="str">
        <f>IFERROR(IF(I130=X130,"",IF(X130="","",VLOOKUP(X130,Lists!$G$66:$H$70,2,FALSE)*V130*W130)),"")</f>
        <v/>
      </c>
      <c r="AH130" s="108" t="str">
        <f>IFERROR(VLOOKUP(J130,Lists!$G$3:$J$17,2,FALSE),"")</f>
        <v/>
      </c>
      <c r="AI130" s="108" t="str">
        <f>IFERROR(VLOOKUP(J130,Lists!$G$3:$J$17,3,FALSE),"")</f>
        <v/>
      </c>
      <c r="AJ130" s="108" t="str">
        <f>IFERROR(VLOOKUP(J130,Lists!$G$3:$J$17,4,FALSE),"")</f>
        <v/>
      </c>
      <c r="AK130" s="108" t="str">
        <f>IFERROR(VLOOKUP(P130,Lists!$C$30:$D$47,2,FALSE),"")</f>
        <v/>
      </c>
    </row>
    <row r="131" spans="2:37" x14ac:dyDescent="0.25">
      <c r="B131" s="5"/>
      <c r="C131" s="5"/>
      <c r="D131" s="122" t="str">
        <f>IFERROR(VLOOKUP(C131,Lists!$B$3:$E$13,3,FALSE),"")</f>
        <v/>
      </c>
      <c r="E131" s="123" t="str">
        <f>IFERROR(VLOOKUP(C131,Lists!$B$3:$E$13,4,FALSE),"")</f>
        <v/>
      </c>
      <c r="F131" s="5"/>
      <c r="H131" s="5"/>
      <c r="I131" s="5"/>
      <c r="J131" s="5"/>
      <c r="K131" s="5"/>
      <c r="L131" s="5"/>
      <c r="M131" s="5"/>
      <c r="N131" s="122" t="str" cm="1">
        <f t="array" ref="N131">IFERROR(_xlfn.XLOOKUP(1,(J131=Lists!$AC$3:$AC$886)*(K131=Lists!$AD$3:$AD$886)*(L131=Lists!$AE$3:$AE$886)*(M131=Lists!$AF$3:$AF$886),Lists!$AG$3:$AG$886),"")</f>
        <v/>
      </c>
      <c r="P131" s="5"/>
      <c r="Q131" s="5"/>
      <c r="R131" s="5"/>
      <c r="S131" s="5"/>
      <c r="T131" s="5"/>
      <c r="U131" s="5"/>
      <c r="V131" s="5"/>
      <c r="W131" s="5"/>
      <c r="X131" s="5"/>
      <c r="Z131" s="122" t="str">
        <f>IFERROR(((H131*N131)-(V131*W131))/1000*VLOOKUP(F131,Lists!$C$16:$E$20,2,FALSE)*D131,"")</f>
        <v/>
      </c>
      <c r="AA131" s="124" t="str">
        <f>IFERROR(((H131*N131)-(V131*W131))/1000*VLOOKUP(F131,Lists!$C$16:$E$20,3,FALSE)*E131,"")</f>
        <v/>
      </c>
      <c r="AB131" s="122" t="str">
        <f t="shared" si="3"/>
        <v/>
      </c>
      <c r="AC131" s="124" t="str">
        <f t="shared" si="2"/>
        <v/>
      </c>
      <c r="AD131" s="122" t="str">
        <f>IFERROR(((H131*N131)*(1-IF(I131="",0,VLOOKUP(I131,Lists!$C$23:$D$27,2,FALSE)))-(V131*W131)*(1-IF(X131="",0,VLOOKUP(X131,Lists!$C$23:$D$27,2,FALSE))))/1000*VLOOKUP(F131,Lists!$C$16:$E$20,2,FALSE)*D131,"")</f>
        <v/>
      </c>
      <c r="AE131" s="124" t="str">
        <f>IFERROR(((H131*N131)*(1-IF(I131="",0,VLOOKUP(I131,Lists!$C$23:$D$27,2,FALSE)))-(V131*W131)*(1-IF(X131="",0,VLOOKUP(X131,Lists!$C$23:$D$27,2,FALSE))))/1000*VLOOKUP(F131,Lists!$C$16:$E$20,3,FALSE)*E131,"")</f>
        <v/>
      </c>
      <c r="AF131" s="125" t="str" cm="1">
        <f t="array" ref="AF131">IFERROR(V131*_xlfn.XLOOKUP(1,(P131=Lists!$G$20:$G$63)*(Q131=Lists!$H$20:$H$63),Lists!$I$20:$I$63),"")</f>
        <v/>
      </c>
      <c r="AG131" s="125" t="str">
        <f>IFERROR(IF(I131=X131,"",IF(X131="","",VLOOKUP(X131,Lists!$G$66:$H$70,2,FALSE)*V131*W131)),"")</f>
        <v/>
      </c>
      <c r="AH131" s="108" t="str">
        <f>IFERROR(VLOOKUP(J131,Lists!$G$3:$J$17,2,FALSE),"")</f>
        <v/>
      </c>
      <c r="AI131" s="108" t="str">
        <f>IFERROR(VLOOKUP(J131,Lists!$G$3:$J$17,3,FALSE),"")</f>
        <v/>
      </c>
      <c r="AJ131" s="108" t="str">
        <f>IFERROR(VLOOKUP(J131,Lists!$G$3:$J$17,4,FALSE),"")</f>
        <v/>
      </c>
      <c r="AK131" s="108" t="str">
        <f>IFERROR(VLOOKUP(P131,Lists!$C$30:$D$47,2,FALSE),"")</f>
        <v/>
      </c>
    </row>
    <row r="132" spans="2:37" x14ac:dyDescent="0.25">
      <c r="B132" s="5"/>
      <c r="C132" s="5"/>
      <c r="D132" s="122" t="str">
        <f>IFERROR(VLOOKUP(C132,Lists!$B$3:$E$13,3,FALSE),"")</f>
        <v/>
      </c>
      <c r="E132" s="123" t="str">
        <f>IFERROR(VLOOKUP(C132,Lists!$B$3:$E$13,4,FALSE),"")</f>
        <v/>
      </c>
      <c r="F132" s="5"/>
      <c r="H132" s="5"/>
      <c r="I132" s="5"/>
      <c r="J132" s="5"/>
      <c r="K132" s="5"/>
      <c r="L132" s="5"/>
      <c r="M132" s="5"/>
      <c r="N132" s="122" t="str" cm="1">
        <f t="array" ref="N132">IFERROR(_xlfn.XLOOKUP(1,(J132=Lists!$AC$3:$AC$886)*(K132=Lists!$AD$3:$AD$886)*(L132=Lists!$AE$3:$AE$886)*(M132=Lists!$AF$3:$AF$886),Lists!$AG$3:$AG$886),"")</f>
        <v/>
      </c>
      <c r="P132" s="5"/>
      <c r="Q132" s="5"/>
      <c r="R132" s="5"/>
      <c r="S132" s="5"/>
      <c r="T132" s="5"/>
      <c r="U132" s="5"/>
      <c r="V132" s="5"/>
      <c r="W132" s="5"/>
      <c r="X132" s="5"/>
      <c r="Z132" s="122" t="str">
        <f>IFERROR(((H132*N132)-(V132*W132))/1000*VLOOKUP(F132,Lists!$C$16:$E$20,2,FALSE)*D132,"")</f>
        <v/>
      </c>
      <c r="AA132" s="124" t="str">
        <f>IFERROR(((H132*N132)-(V132*W132))/1000*VLOOKUP(F132,Lists!$C$16:$E$20,3,FALSE)*E132,"")</f>
        <v/>
      </c>
      <c r="AB132" s="122" t="str">
        <f t="shared" si="3"/>
        <v/>
      </c>
      <c r="AC132" s="124" t="str">
        <f t="shared" si="2"/>
        <v/>
      </c>
      <c r="AD132" s="122" t="str">
        <f>IFERROR(((H132*N132)*(1-IF(I132="",0,VLOOKUP(I132,Lists!$C$23:$D$27,2,FALSE)))-(V132*W132)*(1-IF(X132="",0,VLOOKUP(X132,Lists!$C$23:$D$27,2,FALSE))))/1000*VLOOKUP(F132,Lists!$C$16:$E$20,2,FALSE)*D132,"")</f>
        <v/>
      </c>
      <c r="AE132" s="124" t="str">
        <f>IFERROR(((H132*N132)*(1-IF(I132="",0,VLOOKUP(I132,Lists!$C$23:$D$27,2,FALSE)))-(V132*W132)*(1-IF(X132="",0,VLOOKUP(X132,Lists!$C$23:$D$27,2,FALSE))))/1000*VLOOKUP(F132,Lists!$C$16:$E$20,3,FALSE)*E132,"")</f>
        <v/>
      </c>
      <c r="AF132" s="125" t="str" cm="1">
        <f t="array" ref="AF132">IFERROR(V132*_xlfn.XLOOKUP(1,(P132=Lists!$G$20:$G$63)*(Q132=Lists!$H$20:$H$63),Lists!$I$20:$I$63),"")</f>
        <v/>
      </c>
      <c r="AG132" s="125" t="str">
        <f>IFERROR(IF(I132=X132,"",IF(X132="","",VLOOKUP(X132,Lists!$G$66:$H$70,2,FALSE)*V132*W132)),"")</f>
        <v/>
      </c>
      <c r="AH132" s="108" t="str">
        <f>IFERROR(VLOOKUP(J132,Lists!$G$3:$J$17,2,FALSE),"")</f>
        <v/>
      </c>
      <c r="AI132" s="108" t="str">
        <f>IFERROR(VLOOKUP(J132,Lists!$G$3:$J$17,3,FALSE),"")</f>
        <v/>
      </c>
      <c r="AJ132" s="108" t="str">
        <f>IFERROR(VLOOKUP(J132,Lists!$G$3:$J$17,4,FALSE),"")</f>
        <v/>
      </c>
      <c r="AK132" s="108" t="str">
        <f>IFERROR(VLOOKUP(P132,Lists!$C$30:$D$47,2,FALSE),"")</f>
        <v/>
      </c>
    </row>
    <row r="133" spans="2:37" x14ac:dyDescent="0.25">
      <c r="B133" s="5"/>
      <c r="C133" s="5"/>
      <c r="D133" s="122" t="str">
        <f>IFERROR(VLOOKUP(C133,Lists!$B$3:$E$13,3,FALSE),"")</f>
        <v/>
      </c>
      <c r="E133" s="123" t="str">
        <f>IFERROR(VLOOKUP(C133,Lists!$B$3:$E$13,4,FALSE),"")</f>
        <v/>
      </c>
      <c r="F133" s="5"/>
      <c r="H133" s="5"/>
      <c r="I133" s="5"/>
      <c r="J133" s="5"/>
      <c r="K133" s="5"/>
      <c r="L133" s="5"/>
      <c r="M133" s="5"/>
      <c r="N133" s="122" t="str" cm="1">
        <f t="array" ref="N133">IFERROR(_xlfn.XLOOKUP(1,(J133=Lists!$AC$3:$AC$886)*(K133=Lists!$AD$3:$AD$886)*(L133=Lists!$AE$3:$AE$886)*(M133=Lists!$AF$3:$AF$886),Lists!$AG$3:$AG$886),"")</f>
        <v/>
      </c>
      <c r="P133" s="5"/>
      <c r="Q133" s="5"/>
      <c r="R133" s="5"/>
      <c r="S133" s="5"/>
      <c r="T133" s="5"/>
      <c r="U133" s="5"/>
      <c r="V133" s="5"/>
      <c r="W133" s="5"/>
      <c r="X133" s="5"/>
      <c r="Z133" s="122" t="str">
        <f>IFERROR(((H133*N133)-(V133*W133))/1000*VLOOKUP(F133,Lists!$C$16:$E$20,2,FALSE)*D133,"")</f>
        <v/>
      </c>
      <c r="AA133" s="124" t="str">
        <f>IFERROR(((H133*N133)-(V133*W133))/1000*VLOOKUP(F133,Lists!$C$16:$E$20,3,FALSE)*E133,"")</f>
        <v/>
      </c>
      <c r="AB133" s="122" t="str">
        <f t="shared" si="3"/>
        <v/>
      </c>
      <c r="AC133" s="124" t="str">
        <f t="shared" si="2"/>
        <v/>
      </c>
      <c r="AD133" s="122" t="str">
        <f>IFERROR(((H133*N133)*(1-IF(I133="",0,VLOOKUP(I133,Lists!$C$23:$D$27,2,FALSE)))-(V133*W133)*(1-IF(X133="",0,VLOOKUP(X133,Lists!$C$23:$D$27,2,FALSE))))/1000*VLOOKUP(F133,Lists!$C$16:$E$20,2,FALSE)*D133,"")</f>
        <v/>
      </c>
      <c r="AE133" s="124" t="str">
        <f>IFERROR(((H133*N133)*(1-IF(I133="",0,VLOOKUP(I133,Lists!$C$23:$D$27,2,FALSE)))-(V133*W133)*(1-IF(X133="",0,VLOOKUP(X133,Lists!$C$23:$D$27,2,FALSE))))/1000*VLOOKUP(F133,Lists!$C$16:$E$20,3,FALSE)*E133,"")</f>
        <v/>
      </c>
      <c r="AF133" s="125" t="str" cm="1">
        <f t="array" ref="AF133">IFERROR(V133*_xlfn.XLOOKUP(1,(P133=Lists!$G$20:$G$63)*(Q133=Lists!$H$20:$H$63),Lists!$I$20:$I$63),"")</f>
        <v/>
      </c>
      <c r="AG133" s="125" t="str">
        <f>IFERROR(IF(I133=X133,"",IF(X133="","",VLOOKUP(X133,Lists!$G$66:$H$70,2,FALSE)*V133*W133)),"")</f>
        <v/>
      </c>
      <c r="AH133" s="108" t="str">
        <f>IFERROR(VLOOKUP(J133,Lists!$G$3:$J$17,2,FALSE),"")</f>
        <v/>
      </c>
      <c r="AI133" s="108" t="str">
        <f>IFERROR(VLOOKUP(J133,Lists!$G$3:$J$17,3,FALSE),"")</f>
        <v/>
      </c>
      <c r="AJ133" s="108" t="str">
        <f>IFERROR(VLOOKUP(J133,Lists!$G$3:$J$17,4,FALSE),"")</f>
        <v/>
      </c>
      <c r="AK133" s="108" t="str">
        <f>IFERROR(VLOOKUP(P133,Lists!$C$30:$D$47,2,FALSE),"")</f>
        <v/>
      </c>
    </row>
    <row r="134" spans="2:37" x14ac:dyDescent="0.25">
      <c r="B134" s="5"/>
      <c r="C134" s="5"/>
      <c r="D134" s="122" t="str">
        <f>IFERROR(VLOOKUP(C134,Lists!$B$3:$E$13,3,FALSE),"")</f>
        <v/>
      </c>
      <c r="E134" s="123" t="str">
        <f>IFERROR(VLOOKUP(C134,Lists!$B$3:$E$13,4,FALSE),"")</f>
        <v/>
      </c>
      <c r="F134" s="5"/>
      <c r="H134" s="5"/>
      <c r="I134" s="5"/>
      <c r="J134" s="5"/>
      <c r="K134" s="5"/>
      <c r="L134" s="5"/>
      <c r="M134" s="5"/>
      <c r="N134" s="122" t="str" cm="1">
        <f t="array" ref="N134">IFERROR(_xlfn.XLOOKUP(1,(J134=Lists!$AC$3:$AC$886)*(K134=Lists!$AD$3:$AD$886)*(L134=Lists!$AE$3:$AE$886)*(M134=Lists!$AF$3:$AF$886),Lists!$AG$3:$AG$886),"")</f>
        <v/>
      </c>
      <c r="P134" s="5"/>
      <c r="Q134" s="5"/>
      <c r="R134" s="5"/>
      <c r="S134" s="5"/>
      <c r="T134" s="5"/>
      <c r="U134" s="5"/>
      <c r="V134" s="5"/>
      <c r="W134" s="5"/>
      <c r="X134" s="5"/>
      <c r="Z134" s="122" t="str">
        <f>IFERROR(((H134*N134)-(V134*W134))/1000*VLOOKUP(F134,Lists!$C$16:$E$20,2,FALSE)*D134,"")</f>
        <v/>
      </c>
      <c r="AA134" s="124" t="str">
        <f>IFERROR(((H134*N134)-(V134*W134))/1000*VLOOKUP(F134,Lists!$C$16:$E$20,3,FALSE)*E134,"")</f>
        <v/>
      </c>
      <c r="AB134" s="122" t="str">
        <f t="shared" si="3"/>
        <v/>
      </c>
      <c r="AC134" s="124" t="str">
        <f t="shared" si="2"/>
        <v/>
      </c>
      <c r="AD134" s="122" t="str">
        <f>IFERROR(((H134*N134)*(1-IF(I134="",0,VLOOKUP(I134,Lists!$C$23:$D$27,2,FALSE)))-(V134*W134)*(1-IF(X134="",0,VLOOKUP(X134,Lists!$C$23:$D$27,2,FALSE))))/1000*VLOOKUP(F134,Lists!$C$16:$E$20,2,FALSE)*D134,"")</f>
        <v/>
      </c>
      <c r="AE134" s="124" t="str">
        <f>IFERROR(((H134*N134)*(1-IF(I134="",0,VLOOKUP(I134,Lists!$C$23:$D$27,2,FALSE)))-(V134*W134)*(1-IF(X134="",0,VLOOKUP(X134,Lists!$C$23:$D$27,2,FALSE))))/1000*VLOOKUP(F134,Lists!$C$16:$E$20,3,FALSE)*E134,"")</f>
        <v/>
      </c>
      <c r="AF134" s="125" t="str" cm="1">
        <f t="array" ref="AF134">IFERROR(V134*_xlfn.XLOOKUP(1,(P134=Lists!$G$20:$G$63)*(Q134=Lists!$H$20:$H$63),Lists!$I$20:$I$63),"")</f>
        <v/>
      </c>
      <c r="AG134" s="125" t="str">
        <f>IFERROR(IF(I134=X134,"",IF(X134="","",VLOOKUP(X134,Lists!$G$66:$H$70,2,FALSE)*V134*W134)),"")</f>
        <v/>
      </c>
      <c r="AH134" s="108" t="str">
        <f>IFERROR(VLOOKUP(J134,Lists!$G$3:$J$17,2,FALSE),"")</f>
        <v/>
      </c>
      <c r="AI134" s="108" t="str">
        <f>IFERROR(VLOOKUP(J134,Lists!$G$3:$J$17,3,FALSE),"")</f>
        <v/>
      </c>
      <c r="AJ134" s="108" t="str">
        <f>IFERROR(VLOOKUP(J134,Lists!$G$3:$J$17,4,FALSE),"")</f>
        <v/>
      </c>
      <c r="AK134" s="108" t="str">
        <f>IFERROR(VLOOKUP(P134,Lists!$C$30:$D$47,2,FALSE),"")</f>
        <v/>
      </c>
    </row>
    <row r="135" spans="2:37" x14ac:dyDescent="0.25">
      <c r="B135" s="5"/>
      <c r="C135" s="5"/>
      <c r="D135" s="122" t="str">
        <f>IFERROR(VLOOKUP(C135,Lists!$B$3:$E$13,3,FALSE),"")</f>
        <v/>
      </c>
      <c r="E135" s="123" t="str">
        <f>IFERROR(VLOOKUP(C135,Lists!$B$3:$E$13,4,FALSE),"")</f>
        <v/>
      </c>
      <c r="F135" s="5"/>
      <c r="H135" s="5"/>
      <c r="I135" s="5"/>
      <c r="J135" s="5"/>
      <c r="K135" s="5"/>
      <c r="L135" s="5"/>
      <c r="M135" s="5"/>
      <c r="N135" s="122" t="str" cm="1">
        <f t="array" ref="N135">IFERROR(_xlfn.XLOOKUP(1,(J135=Lists!$AC$3:$AC$886)*(K135=Lists!$AD$3:$AD$886)*(L135=Lists!$AE$3:$AE$886)*(M135=Lists!$AF$3:$AF$886),Lists!$AG$3:$AG$886),"")</f>
        <v/>
      </c>
      <c r="P135" s="5"/>
      <c r="Q135" s="5"/>
      <c r="R135" s="5"/>
      <c r="S135" s="5"/>
      <c r="T135" s="5"/>
      <c r="U135" s="5"/>
      <c r="V135" s="5"/>
      <c r="W135" s="5"/>
      <c r="X135" s="5"/>
      <c r="Z135" s="122" t="str">
        <f>IFERROR(((H135*N135)-(V135*W135))/1000*VLOOKUP(F135,Lists!$C$16:$E$20,2,FALSE)*D135,"")</f>
        <v/>
      </c>
      <c r="AA135" s="124" t="str">
        <f>IFERROR(((H135*N135)-(V135*W135))/1000*VLOOKUP(F135,Lists!$C$16:$E$20,3,FALSE)*E135,"")</f>
        <v/>
      </c>
      <c r="AB135" s="122" t="str">
        <f t="shared" si="3"/>
        <v/>
      </c>
      <c r="AC135" s="124" t="str">
        <f t="shared" si="2"/>
        <v/>
      </c>
      <c r="AD135" s="122" t="str">
        <f>IFERROR(((H135*N135)*(1-IF(I135="",0,VLOOKUP(I135,Lists!$C$23:$D$27,2,FALSE)))-(V135*W135)*(1-IF(X135="",0,VLOOKUP(X135,Lists!$C$23:$D$27,2,FALSE))))/1000*VLOOKUP(F135,Lists!$C$16:$E$20,2,FALSE)*D135,"")</f>
        <v/>
      </c>
      <c r="AE135" s="124" t="str">
        <f>IFERROR(((H135*N135)*(1-IF(I135="",0,VLOOKUP(I135,Lists!$C$23:$D$27,2,FALSE)))-(V135*W135)*(1-IF(X135="",0,VLOOKUP(X135,Lists!$C$23:$D$27,2,FALSE))))/1000*VLOOKUP(F135,Lists!$C$16:$E$20,3,FALSE)*E135,"")</f>
        <v/>
      </c>
      <c r="AF135" s="125" t="str" cm="1">
        <f t="array" ref="AF135">IFERROR(V135*_xlfn.XLOOKUP(1,(P135=Lists!$G$20:$G$63)*(Q135=Lists!$H$20:$H$63),Lists!$I$20:$I$63),"")</f>
        <v/>
      </c>
      <c r="AG135" s="125" t="str">
        <f>IFERROR(IF(I135=X135,"",IF(X135="","",VLOOKUP(X135,Lists!$G$66:$H$70,2,FALSE)*V135*W135)),"")</f>
        <v/>
      </c>
      <c r="AH135" s="108" t="str">
        <f>IFERROR(VLOOKUP(J135,Lists!$G$3:$J$17,2,FALSE),"")</f>
        <v/>
      </c>
      <c r="AI135" s="108" t="str">
        <f>IFERROR(VLOOKUP(J135,Lists!$G$3:$J$17,3,FALSE),"")</f>
        <v/>
      </c>
      <c r="AJ135" s="108" t="str">
        <f>IFERROR(VLOOKUP(J135,Lists!$G$3:$J$17,4,FALSE),"")</f>
        <v/>
      </c>
      <c r="AK135" s="108" t="str">
        <f>IFERROR(VLOOKUP(P135,Lists!$C$30:$D$47,2,FALSE),"")</f>
        <v/>
      </c>
    </row>
    <row r="136" spans="2:37" x14ac:dyDescent="0.25">
      <c r="B136" s="5"/>
      <c r="C136" s="5"/>
      <c r="D136" s="122" t="str">
        <f>IFERROR(VLOOKUP(C136,Lists!$B$3:$E$13,3,FALSE),"")</f>
        <v/>
      </c>
      <c r="E136" s="123" t="str">
        <f>IFERROR(VLOOKUP(C136,Lists!$B$3:$E$13,4,FALSE),"")</f>
        <v/>
      </c>
      <c r="F136" s="5"/>
      <c r="H136" s="5"/>
      <c r="I136" s="5"/>
      <c r="J136" s="5"/>
      <c r="K136" s="5"/>
      <c r="L136" s="5"/>
      <c r="M136" s="5"/>
      <c r="N136" s="122" t="str" cm="1">
        <f t="array" ref="N136">IFERROR(_xlfn.XLOOKUP(1,(J136=Lists!$AC$3:$AC$886)*(K136=Lists!$AD$3:$AD$886)*(L136=Lists!$AE$3:$AE$886)*(M136=Lists!$AF$3:$AF$886),Lists!$AG$3:$AG$886),"")</f>
        <v/>
      </c>
      <c r="P136" s="5"/>
      <c r="Q136" s="5"/>
      <c r="R136" s="5"/>
      <c r="S136" s="5"/>
      <c r="T136" s="5"/>
      <c r="U136" s="5"/>
      <c r="V136" s="5"/>
      <c r="W136" s="5"/>
      <c r="X136" s="5"/>
      <c r="Z136" s="122" t="str">
        <f>IFERROR(((H136*N136)-(V136*W136))/1000*VLOOKUP(F136,Lists!$C$16:$E$20,2,FALSE)*D136,"")</f>
        <v/>
      </c>
      <c r="AA136" s="124" t="str">
        <f>IFERROR(((H136*N136)-(V136*W136))/1000*VLOOKUP(F136,Lists!$C$16:$E$20,3,FALSE)*E136,"")</f>
        <v/>
      </c>
      <c r="AB136" s="122" t="str">
        <f t="shared" si="3"/>
        <v/>
      </c>
      <c r="AC136" s="124" t="str">
        <f t="shared" si="2"/>
        <v/>
      </c>
      <c r="AD136" s="122" t="str">
        <f>IFERROR(((H136*N136)*(1-IF(I136="",0,VLOOKUP(I136,Lists!$C$23:$D$27,2,FALSE)))-(V136*W136)*(1-IF(X136="",0,VLOOKUP(X136,Lists!$C$23:$D$27,2,FALSE))))/1000*VLOOKUP(F136,Lists!$C$16:$E$20,2,FALSE)*D136,"")</f>
        <v/>
      </c>
      <c r="AE136" s="124" t="str">
        <f>IFERROR(((H136*N136)*(1-IF(I136="",0,VLOOKUP(I136,Lists!$C$23:$D$27,2,FALSE)))-(V136*W136)*(1-IF(X136="",0,VLOOKUP(X136,Lists!$C$23:$D$27,2,FALSE))))/1000*VLOOKUP(F136,Lists!$C$16:$E$20,3,FALSE)*E136,"")</f>
        <v/>
      </c>
      <c r="AF136" s="125" t="str" cm="1">
        <f t="array" ref="AF136">IFERROR(V136*_xlfn.XLOOKUP(1,(P136=Lists!$G$20:$G$63)*(Q136=Lists!$H$20:$H$63),Lists!$I$20:$I$63),"")</f>
        <v/>
      </c>
      <c r="AG136" s="125" t="str">
        <f>IFERROR(IF(I136=X136,"",IF(X136="","",VLOOKUP(X136,Lists!$G$66:$H$70,2,FALSE)*V136*W136)),"")</f>
        <v/>
      </c>
      <c r="AH136" s="108" t="str">
        <f>IFERROR(VLOOKUP(J136,Lists!$G$3:$J$17,2,FALSE),"")</f>
        <v/>
      </c>
      <c r="AI136" s="108" t="str">
        <f>IFERROR(VLOOKUP(J136,Lists!$G$3:$J$17,3,FALSE),"")</f>
        <v/>
      </c>
      <c r="AJ136" s="108" t="str">
        <f>IFERROR(VLOOKUP(J136,Lists!$G$3:$J$17,4,FALSE),"")</f>
        <v/>
      </c>
      <c r="AK136" s="108" t="str">
        <f>IFERROR(VLOOKUP(P136,Lists!$C$30:$D$47,2,FALSE),"")</f>
        <v/>
      </c>
    </row>
    <row r="137" spans="2:37" x14ac:dyDescent="0.25">
      <c r="B137" s="5"/>
      <c r="C137" s="5"/>
      <c r="D137" s="122" t="str">
        <f>IFERROR(VLOOKUP(C137,Lists!$B$3:$E$13,3,FALSE),"")</f>
        <v/>
      </c>
      <c r="E137" s="123" t="str">
        <f>IFERROR(VLOOKUP(C137,Lists!$B$3:$E$13,4,FALSE),"")</f>
        <v/>
      </c>
      <c r="F137" s="5"/>
      <c r="H137" s="5"/>
      <c r="I137" s="5"/>
      <c r="J137" s="5"/>
      <c r="K137" s="5"/>
      <c r="L137" s="5"/>
      <c r="M137" s="5"/>
      <c r="N137" s="122" t="str" cm="1">
        <f t="array" ref="N137">IFERROR(_xlfn.XLOOKUP(1,(J137=Lists!$AC$3:$AC$886)*(K137=Lists!$AD$3:$AD$886)*(L137=Lists!$AE$3:$AE$886)*(M137=Lists!$AF$3:$AF$886),Lists!$AG$3:$AG$886),"")</f>
        <v/>
      </c>
      <c r="P137" s="5"/>
      <c r="Q137" s="5"/>
      <c r="R137" s="5"/>
      <c r="S137" s="5"/>
      <c r="T137" s="5"/>
      <c r="U137" s="5"/>
      <c r="V137" s="5"/>
      <c r="W137" s="5"/>
      <c r="X137" s="5"/>
      <c r="Z137" s="122" t="str">
        <f>IFERROR(((H137*N137)-(V137*W137))/1000*VLOOKUP(F137,Lists!$C$16:$E$20,2,FALSE)*D137,"")</f>
        <v/>
      </c>
      <c r="AA137" s="124" t="str">
        <f>IFERROR(((H137*N137)-(V137*W137))/1000*VLOOKUP(F137,Lists!$C$16:$E$20,3,FALSE)*E137,"")</f>
        <v/>
      </c>
      <c r="AB137" s="122" t="str">
        <f t="shared" si="3"/>
        <v/>
      </c>
      <c r="AC137" s="124" t="str">
        <f t="shared" si="2"/>
        <v/>
      </c>
      <c r="AD137" s="122" t="str">
        <f>IFERROR(((H137*N137)*(1-IF(I137="",0,VLOOKUP(I137,Lists!$C$23:$D$27,2,FALSE)))-(V137*W137)*(1-IF(X137="",0,VLOOKUP(X137,Lists!$C$23:$D$27,2,FALSE))))/1000*VLOOKUP(F137,Lists!$C$16:$E$20,2,FALSE)*D137,"")</f>
        <v/>
      </c>
      <c r="AE137" s="124" t="str">
        <f>IFERROR(((H137*N137)*(1-IF(I137="",0,VLOOKUP(I137,Lists!$C$23:$D$27,2,FALSE)))-(V137*W137)*(1-IF(X137="",0,VLOOKUP(X137,Lists!$C$23:$D$27,2,FALSE))))/1000*VLOOKUP(F137,Lists!$C$16:$E$20,3,FALSE)*E137,"")</f>
        <v/>
      </c>
      <c r="AF137" s="125" t="str" cm="1">
        <f t="array" ref="AF137">IFERROR(V137*_xlfn.XLOOKUP(1,(P137=Lists!$G$20:$G$63)*(Q137=Lists!$H$20:$H$63),Lists!$I$20:$I$63),"")</f>
        <v/>
      </c>
      <c r="AG137" s="125" t="str">
        <f>IFERROR(IF(I137=X137,"",IF(X137="","",VLOOKUP(X137,Lists!$G$66:$H$70,2,FALSE)*V137*W137)),"")</f>
        <v/>
      </c>
      <c r="AH137" s="108" t="str">
        <f>IFERROR(VLOOKUP(J137,Lists!$G$3:$J$17,2,FALSE),"")</f>
        <v/>
      </c>
      <c r="AI137" s="108" t="str">
        <f>IFERROR(VLOOKUP(J137,Lists!$G$3:$J$17,3,FALSE),"")</f>
        <v/>
      </c>
      <c r="AJ137" s="108" t="str">
        <f>IFERROR(VLOOKUP(J137,Lists!$G$3:$J$17,4,FALSE),"")</f>
        <v/>
      </c>
      <c r="AK137" s="108" t="str">
        <f>IFERROR(VLOOKUP(P137,Lists!$C$30:$D$47,2,FALSE),"")</f>
        <v/>
      </c>
    </row>
    <row r="138" spans="2:37" x14ac:dyDescent="0.25">
      <c r="B138" s="5"/>
      <c r="C138" s="5"/>
      <c r="D138" s="122" t="str">
        <f>IFERROR(VLOOKUP(C138,Lists!$B$3:$E$13,3,FALSE),"")</f>
        <v/>
      </c>
      <c r="E138" s="123" t="str">
        <f>IFERROR(VLOOKUP(C138,Lists!$B$3:$E$13,4,FALSE),"")</f>
        <v/>
      </c>
      <c r="F138" s="5"/>
      <c r="H138" s="5"/>
      <c r="I138" s="5"/>
      <c r="J138" s="5"/>
      <c r="K138" s="5"/>
      <c r="L138" s="5"/>
      <c r="M138" s="5"/>
      <c r="N138" s="122" t="str" cm="1">
        <f t="array" ref="N138">IFERROR(_xlfn.XLOOKUP(1,(J138=Lists!$AC$3:$AC$886)*(K138=Lists!$AD$3:$AD$886)*(L138=Lists!$AE$3:$AE$886)*(M138=Lists!$AF$3:$AF$886),Lists!$AG$3:$AG$886),"")</f>
        <v/>
      </c>
      <c r="P138" s="5"/>
      <c r="Q138" s="5"/>
      <c r="R138" s="5"/>
      <c r="S138" s="5"/>
      <c r="T138" s="5"/>
      <c r="U138" s="5"/>
      <c r="V138" s="5"/>
      <c r="W138" s="5"/>
      <c r="X138" s="5"/>
      <c r="Z138" s="122" t="str">
        <f>IFERROR(((H138*N138)-(V138*W138))/1000*VLOOKUP(F138,Lists!$C$16:$E$20,2,FALSE)*D138,"")</f>
        <v/>
      </c>
      <c r="AA138" s="124" t="str">
        <f>IFERROR(((H138*N138)-(V138*W138))/1000*VLOOKUP(F138,Lists!$C$16:$E$20,3,FALSE)*E138,"")</f>
        <v/>
      </c>
      <c r="AB138" s="122" t="str">
        <f t="shared" si="3"/>
        <v/>
      </c>
      <c r="AC138" s="124" t="str">
        <f t="shared" si="2"/>
        <v/>
      </c>
      <c r="AD138" s="122" t="str">
        <f>IFERROR(((H138*N138)*(1-IF(I138="",0,VLOOKUP(I138,Lists!$C$23:$D$27,2,FALSE)))-(V138*W138)*(1-IF(X138="",0,VLOOKUP(X138,Lists!$C$23:$D$27,2,FALSE))))/1000*VLOOKUP(F138,Lists!$C$16:$E$20,2,FALSE)*D138,"")</f>
        <v/>
      </c>
      <c r="AE138" s="124" t="str">
        <f>IFERROR(((H138*N138)*(1-IF(I138="",0,VLOOKUP(I138,Lists!$C$23:$D$27,2,FALSE)))-(V138*W138)*(1-IF(X138="",0,VLOOKUP(X138,Lists!$C$23:$D$27,2,FALSE))))/1000*VLOOKUP(F138,Lists!$C$16:$E$20,3,FALSE)*E138,"")</f>
        <v/>
      </c>
      <c r="AF138" s="125" t="str" cm="1">
        <f t="array" ref="AF138">IFERROR(V138*_xlfn.XLOOKUP(1,(P138=Lists!$G$20:$G$63)*(Q138=Lists!$H$20:$H$63),Lists!$I$20:$I$63),"")</f>
        <v/>
      </c>
      <c r="AG138" s="125" t="str">
        <f>IFERROR(IF(I138=X138,"",IF(X138="","",VLOOKUP(X138,Lists!$G$66:$H$70,2,FALSE)*V138*W138)),"")</f>
        <v/>
      </c>
      <c r="AH138" s="108" t="str">
        <f>IFERROR(VLOOKUP(J138,Lists!$G$3:$J$17,2,FALSE),"")</f>
        <v/>
      </c>
      <c r="AI138" s="108" t="str">
        <f>IFERROR(VLOOKUP(J138,Lists!$G$3:$J$17,3,FALSE),"")</f>
        <v/>
      </c>
      <c r="AJ138" s="108" t="str">
        <f>IFERROR(VLOOKUP(J138,Lists!$G$3:$J$17,4,FALSE),"")</f>
        <v/>
      </c>
      <c r="AK138" s="108" t="str">
        <f>IFERROR(VLOOKUP(P138,Lists!$C$30:$D$47,2,FALSE),"")</f>
        <v/>
      </c>
    </row>
    <row r="139" spans="2:37" x14ac:dyDescent="0.25">
      <c r="B139" s="5"/>
      <c r="C139" s="5"/>
      <c r="D139" s="122" t="str">
        <f>IFERROR(VLOOKUP(C139,Lists!$B$3:$E$13,3,FALSE),"")</f>
        <v/>
      </c>
      <c r="E139" s="123" t="str">
        <f>IFERROR(VLOOKUP(C139,Lists!$B$3:$E$13,4,FALSE),"")</f>
        <v/>
      </c>
      <c r="F139" s="5"/>
      <c r="H139" s="5"/>
      <c r="I139" s="5"/>
      <c r="J139" s="5"/>
      <c r="K139" s="5"/>
      <c r="L139" s="5"/>
      <c r="M139" s="5"/>
      <c r="N139" s="122" t="str" cm="1">
        <f t="array" ref="N139">IFERROR(_xlfn.XLOOKUP(1,(J139=Lists!$AC$3:$AC$886)*(K139=Lists!$AD$3:$AD$886)*(L139=Lists!$AE$3:$AE$886)*(M139=Lists!$AF$3:$AF$886),Lists!$AG$3:$AG$886),"")</f>
        <v/>
      </c>
      <c r="P139" s="5"/>
      <c r="Q139" s="5"/>
      <c r="R139" s="5"/>
      <c r="S139" s="5"/>
      <c r="T139" s="5"/>
      <c r="U139" s="5"/>
      <c r="V139" s="5"/>
      <c r="W139" s="5"/>
      <c r="X139" s="5"/>
      <c r="Z139" s="122" t="str">
        <f>IFERROR(((H139*N139)-(V139*W139))/1000*VLOOKUP(F139,Lists!$C$16:$E$20,2,FALSE)*D139,"")</f>
        <v/>
      </c>
      <c r="AA139" s="124" t="str">
        <f>IFERROR(((H139*N139)-(V139*W139))/1000*VLOOKUP(F139,Lists!$C$16:$E$20,3,FALSE)*E139,"")</f>
        <v/>
      </c>
      <c r="AB139" s="122" t="str">
        <f t="shared" si="3"/>
        <v/>
      </c>
      <c r="AC139" s="124" t="str">
        <f t="shared" si="2"/>
        <v/>
      </c>
      <c r="AD139" s="122" t="str">
        <f>IFERROR(((H139*N139)*(1-IF(I139="",0,VLOOKUP(I139,Lists!$C$23:$D$27,2,FALSE)))-(V139*W139)*(1-IF(X139="",0,VLOOKUP(X139,Lists!$C$23:$D$27,2,FALSE))))/1000*VLOOKUP(F139,Lists!$C$16:$E$20,2,FALSE)*D139,"")</f>
        <v/>
      </c>
      <c r="AE139" s="124" t="str">
        <f>IFERROR(((H139*N139)*(1-IF(I139="",0,VLOOKUP(I139,Lists!$C$23:$D$27,2,FALSE)))-(V139*W139)*(1-IF(X139="",0,VLOOKUP(X139,Lists!$C$23:$D$27,2,FALSE))))/1000*VLOOKUP(F139,Lists!$C$16:$E$20,3,FALSE)*E139,"")</f>
        <v/>
      </c>
      <c r="AF139" s="125" t="str" cm="1">
        <f t="array" ref="AF139">IFERROR(V139*_xlfn.XLOOKUP(1,(P139=Lists!$G$20:$G$63)*(Q139=Lists!$H$20:$H$63),Lists!$I$20:$I$63),"")</f>
        <v/>
      </c>
      <c r="AG139" s="125" t="str">
        <f>IFERROR(IF(I139=X139,"",IF(X139="","",VLOOKUP(X139,Lists!$G$66:$H$70,2,FALSE)*V139*W139)),"")</f>
        <v/>
      </c>
      <c r="AH139" s="108" t="str">
        <f>IFERROR(VLOOKUP(J139,Lists!$G$3:$J$17,2,FALSE),"")</f>
        <v/>
      </c>
      <c r="AI139" s="108" t="str">
        <f>IFERROR(VLOOKUP(J139,Lists!$G$3:$J$17,3,FALSE),"")</f>
        <v/>
      </c>
      <c r="AJ139" s="108" t="str">
        <f>IFERROR(VLOOKUP(J139,Lists!$G$3:$J$17,4,FALSE),"")</f>
        <v/>
      </c>
      <c r="AK139" s="108" t="str">
        <f>IFERROR(VLOOKUP(P139,Lists!$C$30:$D$47,2,FALSE),"")</f>
        <v/>
      </c>
    </row>
    <row r="140" spans="2:37" x14ac:dyDescent="0.25">
      <c r="B140" s="5"/>
      <c r="C140" s="5"/>
      <c r="D140" s="122" t="str">
        <f>IFERROR(VLOOKUP(C140,Lists!$B$3:$E$13,3,FALSE),"")</f>
        <v/>
      </c>
      <c r="E140" s="123" t="str">
        <f>IFERROR(VLOOKUP(C140,Lists!$B$3:$E$13,4,FALSE),"")</f>
        <v/>
      </c>
      <c r="F140" s="5"/>
      <c r="H140" s="5"/>
      <c r="I140" s="5"/>
      <c r="J140" s="5"/>
      <c r="K140" s="5"/>
      <c r="L140" s="5"/>
      <c r="M140" s="5"/>
      <c r="N140" s="122" t="str" cm="1">
        <f t="array" ref="N140">IFERROR(_xlfn.XLOOKUP(1,(J140=Lists!$AC$3:$AC$886)*(K140=Lists!$AD$3:$AD$886)*(L140=Lists!$AE$3:$AE$886)*(M140=Lists!$AF$3:$AF$886),Lists!$AG$3:$AG$886),"")</f>
        <v/>
      </c>
      <c r="P140" s="5"/>
      <c r="Q140" s="5"/>
      <c r="R140" s="5"/>
      <c r="S140" s="5"/>
      <c r="T140" s="5"/>
      <c r="U140" s="5"/>
      <c r="V140" s="5"/>
      <c r="W140" s="5"/>
      <c r="X140" s="5"/>
      <c r="Z140" s="122" t="str">
        <f>IFERROR(((H140*N140)-(V140*W140))/1000*VLOOKUP(F140,Lists!$C$16:$E$20,2,FALSE)*D140,"")</f>
        <v/>
      </c>
      <c r="AA140" s="124" t="str">
        <f>IFERROR(((H140*N140)-(V140*W140))/1000*VLOOKUP(F140,Lists!$C$16:$E$20,3,FALSE)*E140,"")</f>
        <v/>
      </c>
      <c r="AB140" s="122" t="str">
        <f t="shared" si="3"/>
        <v/>
      </c>
      <c r="AC140" s="124" t="str">
        <f t="shared" si="2"/>
        <v/>
      </c>
      <c r="AD140" s="122" t="str">
        <f>IFERROR(((H140*N140)*(1-IF(I140="",0,VLOOKUP(I140,Lists!$C$23:$D$27,2,FALSE)))-(V140*W140)*(1-IF(X140="",0,VLOOKUP(X140,Lists!$C$23:$D$27,2,FALSE))))/1000*VLOOKUP(F140,Lists!$C$16:$E$20,2,FALSE)*D140,"")</f>
        <v/>
      </c>
      <c r="AE140" s="124" t="str">
        <f>IFERROR(((H140*N140)*(1-IF(I140="",0,VLOOKUP(I140,Lists!$C$23:$D$27,2,FALSE)))-(V140*W140)*(1-IF(X140="",0,VLOOKUP(X140,Lists!$C$23:$D$27,2,FALSE))))/1000*VLOOKUP(F140,Lists!$C$16:$E$20,3,FALSE)*E140,"")</f>
        <v/>
      </c>
      <c r="AF140" s="125" t="str" cm="1">
        <f t="array" ref="AF140">IFERROR(V140*_xlfn.XLOOKUP(1,(P140=Lists!$G$20:$G$63)*(Q140=Lists!$H$20:$H$63),Lists!$I$20:$I$63),"")</f>
        <v/>
      </c>
      <c r="AG140" s="125" t="str">
        <f>IFERROR(IF(I140=X140,"",IF(X140="","",VLOOKUP(X140,Lists!$G$66:$H$70,2,FALSE)*V140*W140)),"")</f>
        <v/>
      </c>
      <c r="AH140" s="108" t="str">
        <f>IFERROR(VLOOKUP(J140,Lists!$G$3:$J$17,2,FALSE),"")</f>
        <v/>
      </c>
      <c r="AI140" s="108" t="str">
        <f>IFERROR(VLOOKUP(J140,Lists!$G$3:$J$17,3,FALSE),"")</f>
        <v/>
      </c>
      <c r="AJ140" s="108" t="str">
        <f>IFERROR(VLOOKUP(J140,Lists!$G$3:$J$17,4,FALSE),"")</f>
        <v/>
      </c>
      <c r="AK140" s="108" t="str">
        <f>IFERROR(VLOOKUP(P140,Lists!$C$30:$D$47,2,FALSE),"")</f>
        <v/>
      </c>
    </row>
    <row r="141" spans="2:37" x14ac:dyDescent="0.25">
      <c r="B141" s="5"/>
      <c r="C141" s="5"/>
      <c r="D141" s="122" t="str">
        <f>IFERROR(VLOOKUP(C141,Lists!$B$3:$E$13,3,FALSE),"")</f>
        <v/>
      </c>
      <c r="E141" s="123" t="str">
        <f>IFERROR(VLOOKUP(C141,Lists!$B$3:$E$13,4,FALSE),"")</f>
        <v/>
      </c>
      <c r="F141" s="5"/>
      <c r="H141" s="5"/>
      <c r="I141" s="5"/>
      <c r="J141" s="5"/>
      <c r="K141" s="5"/>
      <c r="L141" s="5"/>
      <c r="M141" s="5"/>
      <c r="N141" s="122" t="str" cm="1">
        <f t="array" ref="N141">IFERROR(_xlfn.XLOOKUP(1,(J141=Lists!$AC$3:$AC$886)*(K141=Lists!$AD$3:$AD$886)*(L141=Lists!$AE$3:$AE$886)*(M141=Lists!$AF$3:$AF$886),Lists!$AG$3:$AG$886),"")</f>
        <v/>
      </c>
      <c r="P141" s="5"/>
      <c r="Q141" s="5"/>
      <c r="R141" s="5"/>
      <c r="S141" s="5"/>
      <c r="T141" s="5"/>
      <c r="U141" s="5"/>
      <c r="V141" s="5"/>
      <c r="W141" s="5"/>
      <c r="X141" s="5"/>
      <c r="Z141" s="122" t="str">
        <f>IFERROR(((H141*N141)-(V141*W141))/1000*VLOOKUP(F141,Lists!$C$16:$E$20,2,FALSE)*D141,"")</f>
        <v/>
      </c>
      <c r="AA141" s="124" t="str">
        <f>IFERROR(((H141*N141)-(V141*W141))/1000*VLOOKUP(F141,Lists!$C$16:$E$20,3,FALSE)*E141,"")</f>
        <v/>
      </c>
      <c r="AB141" s="122" t="str">
        <f t="shared" si="3"/>
        <v/>
      </c>
      <c r="AC141" s="124" t="str">
        <f t="shared" si="2"/>
        <v/>
      </c>
      <c r="AD141" s="122" t="str">
        <f>IFERROR(((H141*N141)*(1-IF(I141="",0,VLOOKUP(I141,Lists!$C$23:$D$27,2,FALSE)))-(V141*W141)*(1-IF(X141="",0,VLOOKUP(X141,Lists!$C$23:$D$27,2,FALSE))))/1000*VLOOKUP(F141,Lists!$C$16:$E$20,2,FALSE)*D141,"")</f>
        <v/>
      </c>
      <c r="AE141" s="124" t="str">
        <f>IFERROR(((H141*N141)*(1-IF(I141="",0,VLOOKUP(I141,Lists!$C$23:$D$27,2,FALSE)))-(V141*W141)*(1-IF(X141="",0,VLOOKUP(X141,Lists!$C$23:$D$27,2,FALSE))))/1000*VLOOKUP(F141,Lists!$C$16:$E$20,3,FALSE)*E141,"")</f>
        <v/>
      </c>
      <c r="AF141" s="125" t="str" cm="1">
        <f t="array" ref="AF141">IFERROR(V141*_xlfn.XLOOKUP(1,(P141=Lists!$G$20:$G$63)*(Q141=Lists!$H$20:$H$63),Lists!$I$20:$I$63),"")</f>
        <v/>
      </c>
      <c r="AG141" s="125" t="str">
        <f>IFERROR(IF(I141=X141,"",IF(X141="","",VLOOKUP(X141,Lists!$G$66:$H$70,2,FALSE)*V141*W141)),"")</f>
        <v/>
      </c>
      <c r="AH141" s="108" t="str">
        <f>IFERROR(VLOOKUP(J141,Lists!$G$3:$J$17,2,FALSE),"")</f>
        <v/>
      </c>
      <c r="AI141" s="108" t="str">
        <f>IFERROR(VLOOKUP(J141,Lists!$G$3:$J$17,3,FALSE),"")</f>
        <v/>
      </c>
      <c r="AJ141" s="108" t="str">
        <f>IFERROR(VLOOKUP(J141,Lists!$G$3:$J$17,4,FALSE),"")</f>
        <v/>
      </c>
      <c r="AK141" s="108" t="str">
        <f>IFERROR(VLOOKUP(P141,Lists!$C$30:$D$47,2,FALSE),"")</f>
        <v/>
      </c>
    </row>
    <row r="142" spans="2:37" x14ac:dyDescent="0.25">
      <c r="B142" s="5"/>
      <c r="C142" s="5"/>
      <c r="D142" s="122" t="str">
        <f>IFERROR(VLOOKUP(C142,Lists!$B$3:$E$13,3,FALSE),"")</f>
        <v/>
      </c>
      <c r="E142" s="123" t="str">
        <f>IFERROR(VLOOKUP(C142,Lists!$B$3:$E$13,4,FALSE),"")</f>
        <v/>
      </c>
      <c r="F142" s="5"/>
      <c r="H142" s="5"/>
      <c r="I142" s="5"/>
      <c r="J142" s="5"/>
      <c r="K142" s="5"/>
      <c r="L142" s="5"/>
      <c r="M142" s="5"/>
      <c r="N142" s="122" t="str" cm="1">
        <f t="array" ref="N142">IFERROR(_xlfn.XLOOKUP(1,(J142=Lists!$AC$3:$AC$886)*(K142=Lists!$AD$3:$AD$886)*(L142=Lists!$AE$3:$AE$886)*(M142=Lists!$AF$3:$AF$886),Lists!$AG$3:$AG$886),"")</f>
        <v/>
      </c>
      <c r="P142" s="5"/>
      <c r="Q142" s="5"/>
      <c r="R142" s="5"/>
      <c r="S142" s="5"/>
      <c r="T142" s="5"/>
      <c r="U142" s="5"/>
      <c r="V142" s="5"/>
      <c r="W142" s="5"/>
      <c r="X142" s="5"/>
      <c r="Z142" s="122" t="str">
        <f>IFERROR(((H142*N142)-(V142*W142))/1000*VLOOKUP(F142,Lists!$C$16:$E$20,2,FALSE)*D142,"")</f>
        <v/>
      </c>
      <c r="AA142" s="124" t="str">
        <f>IFERROR(((H142*N142)-(V142*W142))/1000*VLOOKUP(F142,Lists!$C$16:$E$20,3,FALSE)*E142,"")</f>
        <v/>
      </c>
      <c r="AB142" s="122" t="str">
        <f t="shared" si="3"/>
        <v/>
      </c>
      <c r="AC142" s="124" t="str">
        <f t="shared" si="2"/>
        <v/>
      </c>
      <c r="AD142" s="122" t="str">
        <f>IFERROR(((H142*N142)*(1-IF(I142="",0,VLOOKUP(I142,Lists!$C$23:$D$27,2,FALSE)))-(V142*W142)*(1-IF(X142="",0,VLOOKUP(X142,Lists!$C$23:$D$27,2,FALSE))))/1000*VLOOKUP(F142,Lists!$C$16:$E$20,2,FALSE)*D142,"")</f>
        <v/>
      </c>
      <c r="AE142" s="124" t="str">
        <f>IFERROR(((H142*N142)*(1-IF(I142="",0,VLOOKUP(I142,Lists!$C$23:$D$27,2,FALSE)))-(V142*W142)*(1-IF(X142="",0,VLOOKUP(X142,Lists!$C$23:$D$27,2,FALSE))))/1000*VLOOKUP(F142,Lists!$C$16:$E$20,3,FALSE)*E142,"")</f>
        <v/>
      </c>
      <c r="AF142" s="125" t="str" cm="1">
        <f t="array" ref="AF142">IFERROR(V142*_xlfn.XLOOKUP(1,(P142=Lists!$G$20:$G$63)*(Q142=Lists!$H$20:$H$63),Lists!$I$20:$I$63),"")</f>
        <v/>
      </c>
      <c r="AG142" s="125" t="str">
        <f>IFERROR(IF(I142=X142,"",IF(X142="","",VLOOKUP(X142,Lists!$G$66:$H$70,2,FALSE)*V142*W142)),"")</f>
        <v/>
      </c>
      <c r="AH142" s="108" t="str">
        <f>IFERROR(VLOOKUP(J142,Lists!$G$3:$J$17,2,FALSE),"")</f>
        <v/>
      </c>
      <c r="AI142" s="108" t="str">
        <f>IFERROR(VLOOKUP(J142,Lists!$G$3:$J$17,3,FALSE),"")</f>
        <v/>
      </c>
      <c r="AJ142" s="108" t="str">
        <f>IFERROR(VLOOKUP(J142,Lists!$G$3:$J$17,4,FALSE),"")</f>
        <v/>
      </c>
      <c r="AK142" s="108" t="str">
        <f>IFERROR(VLOOKUP(P142,Lists!$C$30:$D$47,2,FALSE),"")</f>
        <v/>
      </c>
    </row>
    <row r="143" spans="2:37" x14ac:dyDescent="0.25">
      <c r="B143" s="5"/>
      <c r="C143" s="5"/>
      <c r="D143" s="122" t="str">
        <f>IFERROR(VLOOKUP(C143,Lists!$B$3:$E$13,3,FALSE),"")</f>
        <v/>
      </c>
      <c r="E143" s="123" t="str">
        <f>IFERROR(VLOOKUP(C143,Lists!$B$3:$E$13,4,FALSE),"")</f>
        <v/>
      </c>
      <c r="F143" s="5"/>
      <c r="H143" s="5"/>
      <c r="I143" s="5"/>
      <c r="J143" s="5"/>
      <c r="K143" s="5"/>
      <c r="L143" s="5"/>
      <c r="M143" s="5"/>
      <c r="N143" s="122" t="str" cm="1">
        <f t="array" ref="N143">IFERROR(_xlfn.XLOOKUP(1,(J143=Lists!$AC$3:$AC$886)*(K143=Lists!$AD$3:$AD$886)*(L143=Lists!$AE$3:$AE$886)*(M143=Lists!$AF$3:$AF$886),Lists!$AG$3:$AG$886),"")</f>
        <v/>
      </c>
      <c r="P143" s="5"/>
      <c r="Q143" s="5"/>
      <c r="R143" s="5"/>
      <c r="S143" s="5"/>
      <c r="T143" s="5"/>
      <c r="U143" s="5"/>
      <c r="V143" s="5"/>
      <c r="W143" s="5"/>
      <c r="X143" s="5"/>
      <c r="Z143" s="122" t="str">
        <f>IFERROR(((H143*N143)-(V143*W143))/1000*VLOOKUP(F143,Lists!$C$16:$E$20,2,FALSE)*D143,"")</f>
        <v/>
      </c>
      <c r="AA143" s="124" t="str">
        <f>IFERROR(((H143*N143)-(V143*W143))/1000*VLOOKUP(F143,Lists!$C$16:$E$20,3,FALSE)*E143,"")</f>
        <v/>
      </c>
      <c r="AB143" s="122" t="str">
        <f t="shared" si="3"/>
        <v/>
      </c>
      <c r="AC143" s="124" t="str">
        <f t="shared" si="2"/>
        <v/>
      </c>
      <c r="AD143" s="122" t="str">
        <f>IFERROR(((H143*N143)*(1-IF(I143="",0,VLOOKUP(I143,Lists!$C$23:$D$27,2,FALSE)))-(V143*W143)*(1-IF(X143="",0,VLOOKUP(X143,Lists!$C$23:$D$27,2,FALSE))))/1000*VLOOKUP(F143,Lists!$C$16:$E$20,2,FALSE)*D143,"")</f>
        <v/>
      </c>
      <c r="AE143" s="124" t="str">
        <f>IFERROR(((H143*N143)*(1-IF(I143="",0,VLOOKUP(I143,Lists!$C$23:$D$27,2,FALSE)))-(V143*W143)*(1-IF(X143="",0,VLOOKUP(X143,Lists!$C$23:$D$27,2,FALSE))))/1000*VLOOKUP(F143,Lists!$C$16:$E$20,3,FALSE)*E143,"")</f>
        <v/>
      </c>
      <c r="AF143" s="125" t="str" cm="1">
        <f t="array" ref="AF143">IFERROR(V143*_xlfn.XLOOKUP(1,(P143=Lists!$G$20:$G$63)*(Q143=Lists!$H$20:$H$63),Lists!$I$20:$I$63),"")</f>
        <v/>
      </c>
      <c r="AG143" s="125" t="str">
        <f>IFERROR(IF(I143=X143,"",IF(X143="","",VLOOKUP(X143,Lists!$G$66:$H$70,2,FALSE)*V143*W143)),"")</f>
        <v/>
      </c>
      <c r="AH143" s="108" t="str">
        <f>IFERROR(VLOOKUP(J143,Lists!$G$3:$J$17,2,FALSE),"")</f>
        <v/>
      </c>
      <c r="AI143" s="108" t="str">
        <f>IFERROR(VLOOKUP(J143,Lists!$G$3:$J$17,3,FALSE),"")</f>
        <v/>
      </c>
      <c r="AJ143" s="108" t="str">
        <f>IFERROR(VLOOKUP(J143,Lists!$G$3:$J$17,4,FALSE),"")</f>
        <v/>
      </c>
      <c r="AK143" s="108" t="str">
        <f>IFERROR(VLOOKUP(P143,Lists!$C$30:$D$47,2,FALSE),"")</f>
        <v/>
      </c>
    </row>
    <row r="144" spans="2:37" x14ac:dyDescent="0.25">
      <c r="B144" s="5"/>
      <c r="C144" s="5"/>
      <c r="D144" s="122" t="str">
        <f>IFERROR(VLOOKUP(C144,Lists!$B$3:$E$13,3,FALSE),"")</f>
        <v/>
      </c>
      <c r="E144" s="123" t="str">
        <f>IFERROR(VLOOKUP(C144,Lists!$B$3:$E$13,4,FALSE),"")</f>
        <v/>
      </c>
      <c r="F144" s="5"/>
      <c r="H144" s="5"/>
      <c r="I144" s="5"/>
      <c r="J144" s="5"/>
      <c r="K144" s="5"/>
      <c r="L144" s="5"/>
      <c r="M144" s="5"/>
      <c r="N144" s="122" t="str" cm="1">
        <f t="array" ref="N144">IFERROR(_xlfn.XLOOKUP(1,(J144=Lists!$AC$3:$AC$886)*(K144=Lists!$AD$3:$AD$886)*(L144=Lists!$AE$3:$AE$886)*(M144=Lists!$AF$3:$AF$886),Lists!$AG$3:$AG$886),"")</f>
        <v/>
      </c>
      <c r="P144" s="5"/>
      <c r="Q144" s="5"/>
      <c r="R144" s="5"/>
      <c r="S144" s="5"/>
      <c r="T144" s="5"/>
      <c r="U144" s="5"/>
      <c r="V144" s="5"/>
      <c r="W144" s="5"/>
      <c r="X144" s="5"/>
      <c r="Z144" s="122" t="str">
        <f>IFERROR(((H144*N144)-(V144*W144))/1000*VLOOKUP(F144,Lists!$C$16:$E$20,2,FALSE)*D144,"")</f>
        <v/>
      </c>
      <c r="AA144" s="124" t="str">
        <f>IFERROR(((H144*N144)-(V144*W144))/1000*VLOOKUP(F144,Lists!$C$16:$E$20,3,FALSE)*E144,"")</f>
        <v/>
      </c>
      <c r="AB144" s="122" t="str">
        <f t="shared" si="3"/>
        <v/>
      </c>
      <c r="AC144" s="124" t="str">
        <f t="shared" ref="AC144:AC207" si="4">IFERROR(AE144-AA144,"")</f>
        <v/>
      </c>
      <c r="AD144" s="122" t="str">
        <f>IFERROR(((H144*N144)*(1-IF(I144="",0,VLOOKUP(I144,Lists!$C$23:$D$27,2,FALSE)))-(V144*W144)*(1-IF(X144="",0,VLOOKUP(X144,Lists!$C$23:$D$27,2,FALSE))))/1000*VLOOKUP(F144,Lists!$C$16:$E$20,2,FALSE)*D144,"")</f>
        <v/>
      </c>
      <c r="AE144" s="124" t="str">
        <f>IFERROR(((H144*N144)*(1-IF(I144="",0,VLOOKUP(I144,Lists!$C$23:$D$27,2,FALSE)))-(V144*W144)*(1-IF(X144="",0,VLOOKUP(X144,Lists!$C$23:$D$27,2,FALSE))))/1000*VLOOKUP(F144,Lists!$C$16:$E$20,3,FALSE)*E144,"")</f>
        <v/>
      </c>
      <c r="AF144" s="125" t="str" cm="1">
        <f t="array" ref="AF144">IFERROR(V144*_xlfn.XLOOKUP(1,(P144=Lists!$G$20:$G$63)*(Q144=Lists!$H$20:$H$63),Lists!$I$20:$I$63),"")</f>
        <v/>
      </c>
      <c r="AG144" s="125" t="str">
        <f>IFERROR(IF(I144=X144,"",IF(X144="","",VLOOKUP(X144,Lists!$G$66:$H$70,2,FALSE)*V144*W144)),"")</f>
        <v/>
      </c>
      <c r="AH144" s="108" t="str">
        <f>IFERROR(VLOOKUP(J144,Lists!$G$3:$J$17,2,FALSE),"")</f>
        <v/>
      </c>
      <c r="AI144" s="108" t="str">
        <f>IFERROR(VLOOKUP(J144,Lists!$G$3:$J$17,3,FALSE),"")</f>
        <v/>
      </c>
      <c r="AJ144" s="108" t="str">
        <f>IFERROR(VLOOKUP(J144,Lists!$G$3:$J$17,4,FALSE),"")</f>
        <v/>
      </c>
      <c r="AK144" s="108" t="str">
        <f>IFERROR(VLOOKUP(P144,Lists!$C$30:$D$47,2,FALSE),"")</f>
        <v/>
      </c>
    </row>
    <row r="145" spans="2:37" x14ac:dyDescent="0.25">
      <c r="B145" s="5"/>
      <c r="C145" s="5"/>
      <c r="D145" s="122" t="str">
        <f>IFERROR(VLOOKUP(C145,Lists!$B$3:$E$13,3,FALSE),"")</f>
        <v/>
      </c>
      <c r="E145" s="123" t="str">
        <f>IFERROR(VLOOKUP(C145,Lists!$B$3:$E$13,4,FALSE),"")</f>
        <v/>
      </c>
      <c r="F145" s="5"/>
      <c r="H145" s="5"/>
      <c r="I145" s="5"/>
      <c r="J145" s="5"/>
      <c r="K145" s="5"/>
      <c r="L145" s="5"/>
      <c r="M145" s="5"/>
      <c r="N145" s="122" t="str" cm="1">
        <f t="array" ref="N145">IFERROR(_xlfn.XLOOKUP(1,(J145=Lists!$AC$3:$AC$886)*(K145=Lists!$AD$3:$AD$886)*(L145=Lists!$AE$3:$AE$886)*(M145=Lists!$AF$3:$AF$886),Lists!$AG$3:$AG$886),"")</f>
        <v/>
      </c>
      <c r="P145" s="5"/>
      <c r="Q145" s="5"/>
      <c r="R145" s="5"/>
      <c r="S145" s="5"/>
      <c r="T145" s="5"/>
      <c r="U145" s="5"/>
      <c r="V145" s="5"/>
      <c r="W145" s="5"/>
      <c r="X145" s="5"/>
      <c r="Z145" s="122" t="str">
        <f>IFERROR(((H145*N145)-(V145*W145))/1000*VLOOKUP(F145,Lists!$C$16:$E$20,2,FALSE)*D145,"")</f>
        <v/>
      </c>
      <c r="AA145" s="124" t="str">
        <f>IFERROR(((H145*N145)-(V145*W145))/1000*VLOOKUP(F145,Lists!$C$16:$E$20,3,FALSE)*E145,"")</f>
        <v/>
      </c>
      <c r="AB145" s="122" t="str">
        <f t="shared" ref="AB145:AB208" si="5">IFERROR(AD145-Z145,"")</f>
        <v/>
      </c>
      <c r="AC145" s="124" t="str">
        <f t="shared" si="4"/>
        <v/>
      </c>
      <c r="AD145" s="122" t="str">
        <f>IFERROR(((H145*N145)*(1-IF(I145="",0,VLOOKUP(I145,Lists!$C$23:$D$27,2,FALSE)))-(V145*W145)*(1-IF(X145="",0,VLOOKUP(X145,Lists!$C$23:$D$27,2,FALSE))))/1000*VLOOKUP(F145,Lists!$C$16:$E$20,2,FALSE)*D145,"")</f>
        <v/>
      </c>
      <c r="AE145" s="124" t="str">
        <f>IFERROR(((H145*N145)*(1-IF(I145="",0,VLOOKUP(I145,Lists!$C$23:$D$27,2,FALSE)))-(V145*W145)*(1-IF(X145="",0,VLOOKUP(X145,Lists!$C$23:$D$27,2,FALSE))))/1000*VLOOKUP(F145,Lists!$C$16:$E$20,3,FALSE)*E145,"")</f>
        <v/>
      </c>
      <c r="AF145" s="125" t="str" cm="1">
        <f t="array" ref="AF145">IFERROR(V145*_xlfn.XLOOKUP(1,(P145=Lists!$G$20:$G$63)*(Q145=Lists!$H$20:$H$63),Lists!$I$20:$I$63),"")</f>
        <v/>
      </c>
      <c r="AG145" s="125" t="str">
        <f>IFERROR(IF(I145=X145,"",IF(X145="","",VLOOKUP(X145,Lists!$G$66:$H$70,2,FALSE)*V145*W145)),"")</f>
        <v/>
      </c>
      <c r="AH145" s="108" t="str">
        <f>IFERROR(VLOOKUP(J145,Lists!$G$3:$J$17,2,FALSE),"")</f>
        <v/>
      </c>
      <c r="AI145" s="108" t="str">
        <f>IFERROR(VLOOKUP(J145,Lists!$G$3:$J$17,3,FALSE),"")</f>
        <v/>
      </c>
      <c r="AJ145" s="108" t="str">
        <f>IFERROR(VLOOKUP(J145,Lists!$G$3:$J$17,4,FALSE),"")</f>
        <v/>
      </c>
      <c r="AK145" s="108" t="str">
        <f>IFERROR(VLOOKUP(P145,Lists!$C$30:$D$47,2,FALSE),"")</f>
        <v/>
      </c>
    </row>
    <row r="146" spans="2:37" x14ac:dyDescent="0.25">
      <c r="B146" s="5"/>
      <c r="C146" s="5"/>
      <c r="D146" s="122" t="str">
        <f>IFERROR(VLOOKUP(C146,Lists!$B$3:$E$13,3,FALSE),"")</f>
        <v/>
      </c>
      <c r="E146" s="123" t="str">
        <f>IFERROR(VLOOKUP(C146,Lists!$B$3:$E$13,4,FALSE),"")</f>
        <v/>
      </c>
      <c r="F146" s="5"/>
      <c r="H146" s="5"/>
      <c r="I146" s="5"/>
      <c r="J146" s="5"/>
      <c r="K146" s="5"/>
      <c r="L146" s="5"/>
      <c r="M146" s="5"/>
      <c r="N146" s="122" t="str" cm="1">
        <f t="array" ref="N146">IFERROR(_xlfn.XLOOKUP(1,(J146=Lists!$AC$3:$AC$886)*(K146=Lists!$AD$3:$AD$886)*(L146=Lists!$AE$3:$AE$886)*(M146=Lists!$AF$3:$AF$886),Lists!$AG$3:$AG$886),"")</f>
        <v/>
      </c>
      <c r="P146" s="5"/>
      <c r="Q146" s="5"/>
      <c r="R146" s="5"/>
      <c r="S146" s="5"/>
      <c r="T146" s="5"/>
      <c r="U146" s="5"/>
      <c r="V146" s="5"/>
      <c r="W146" s="5"/>
      <c r="X146" s="5"/>
      <c r="Z146" s="122" t="str">
        <f>IFERROR(((H146*N146)-(V146*W146))/1000*VLOOKUP(F146,Lists!$C$16:$E$20,2,FALSE)*D146,"")</f>
        <v/>
      </c>
      <c r="AA146" s="124" t="str">
        <f>IFERROR(((H146*N146)-(V146*W146))/1000*VLOOKUP(F146,Lists!$C$16:$E$20,3,FALSE)*E146,"")</f>
        <v/>
      </c>
      <c r="AB146" s="122" t="str">
        <f t="shared" si="5"/>
        <v/>
      </c>
      <c r="AC146" s="124" t="str">
        <f t="shared" si="4"/>
        <v/>
      </c>
      <c r="AD146" s="122" t="str">
        <f>IFERROR(((H146*N146)*(1-IF(I146="",0,VLOOKUP(I146,Lists!$C$23:$D$27,2,FALSE)))-(V146*W146)*(1-IF(X146="",0,VLOOKUP(X146,Lists!$C$23:$D$27,2,FALSE))))/1000*VLOOKUP(F146,Lists!$C$16:$E$20,2,FALSE)*D146,"")</f>
        <v/>
      </c>
      <c r="AE146" s="124" t="str">
        <f>IFERROR(((H146*N146)*(1-IF(I146="",0,VLOOKUP(I146,Lists!$C$23:$D$27,2,FALSE)))-(V146*W146)*(1-IF(X146="",0,VLOOKUP(X146,Lists!$C$23:$D$27,2,FALSE))))/1000*VLOOKUP(F146,Lists!$C$16:$E$20,3,FALSE)*E146,"")</f>
        <v/>
      </c>
      <c r="AF146" s="125" t="str" cm="1">
        <f t="array" ref="AF146">IFERROR(V146*_xlfn.XLOOKUP(1,(P146=Lists!$G$20:$G$63)*(Q146=Lists!$H$20:$H$63),Lists!$I$20:$I$63),"")</f>
        <v/>
      </c>
      <c r="AG146" s="125" t="str">
        <f>IFERROR(IF(I146=X146,"",IF(X146="","",VLOOKUP(X146,Lists!$G$66:$H$70,2,FALSE)*V146*W146)),"")</f>
        <v/>
      </c>
      <c r="AH146" s="108" t="str">
        <f>IFERROR(VLOOKUP(J146,Lists!$G$3:$J$17,2,FALSE),"")</f>
        <v/>
      </c>
      <c r="AI146" s="108" t="str">
        <f>IFERROR(VLOOKUP(J146,Lists!$G$3:$J$17,3,FALSE),"")</f>
        <v/>
      </c>
      <c r="AJ146" s="108" t="str">
        <f>IFERROR(VLOOKUP(J146,Lists!$G$3:$J$17,4,FALSE),"")</f>
        <v/>
      </c>
      <c r="AK146" s="108" t="str">
        <f>IFERROR(VLOOKUP(P146,Lists!$C$30:$D$47,2,FALSE),"")</f>
        <v/>
      </c>
    </row>
    <row r="147" spans="2:37" x14ac:dyDescent="0.25">
      <c r="B147" s="5"/>
      <c r="C147" s="5"/>
      <c r="D147" s="122" t="str">
        <f>IFERROR(VLOOKUP(C147,Lists!$B$3:$E$13,3,FALSE),"")</f>
        <v/>
      </c>
      <c r="E147" s="123" t="str">
        <f>IFERROR(VLOOKUP(C147,Lists!$B$3:$E$13,4,FALSE),"")</f>
        <v/>
      </c>
      <c r="F147" s="5"/>
      <c r="H147" s="5"/>
      <c r="I147" s="5"/>
      <c r="J147" s="5"/>
      <c r="K147" s="5"/>
      <c r="L147" s="5"/>
      <c r="M147" s="5"/>
      <c r="N147" s="122" t="str" cm="1">
        <f t="array" ref="N147">IFERROR(_xlfn.XLOOKUP(1,(J147=Lists!$AC$3:$AC$886)*(K147=Lists!$AD$3:$AD$886)*(L147=Lists!$AE$3:$AE$886)*(M147=Lists!$AF$3:$AF$886),Lists!$AG$3:$AG$886),"")</f>
        <v/>
      </c>
      <c r="P147" s="5"/>
      <c r="Q147" s="5"/>
      <c r="R147" s="5"/>
      <c r="S147" s="5"/>
      <c r="T147" s="5"/>
      <c r="U147" s="5"/>
      <c r="V147" s="5"/>
      <c r="W147" s="5"/>
      <c r="X147" s="5"/>
      <c r="Z147" s="122" t="str">
        <f>IFERROR(((H147*N147)-(V147*W147))/1000*VLOOKUP(F147,Lists!$C$16:$E$20,2,FALSE)*D147,"")</f>
        <v/>
      </c>
      <c r="AA147" s="124" t="str">
        <f>IFERROR(((H147*N147)-(V147*W147))/1000*VLOOKUP(F147,Lists!$C$16:$E$20,3,FALSE)*E147,"")</f>
        <v/>
      </c>
      <c r="AB147" s="122" t="str">
        <f t="shared" si="5"/>
        <v/>
      </c>
      <c r="AC147" s="124" t="str">
        <f t="shared" si="4"/>
        <v/>
      </c>
      <c r="AD147" s="122" t="str">
        <f>IFERROR(((H147*N147)*(1-IF(I147="",0,VLOOKUP(I147,Lists!$C$23:$D$27,2,FALSE)))-(V147*W147)*(1-IF(X147="",0,VLOOKUP(X147,Lists!$C$23:$D$27,2,FALSE))))/1000*VLOOKUP(F147,Lists!$C$16:$E$20,2,FALSE)*D147,"")</f>
        <v/>
      </c>
      <c r="AE147" s="124" t="str">
        <f>IFERROR(((H147*N147)*(1-IF(I147="",0,VLOOKUP(I147,Lists!$C$23:$D$27,2,FALSE)))-(V147*W147)*(1-IF(X147="",0,VLOOKUP(X147,Lists!$C$23:$D$27,2,FALSE))))/1000*VLOOKUP(F147,Lists!$C$16:$E$20,3,FALSE)*E147,"")</f>
        <v/>
      </c>
      <c r="AF147" s="125" t="str" cm="1">
        <f t="array" ref="AF147">IFERROR(V147*_xlfn.XLOOKUP(1,(P147=Lists!$G$20:$G$63)*(Q147=Lists!$H$20:$H$63),Lists!$I$20:$I$63),"")</f>
        <v/>
      </c>
      <c r="AG147" s="125" t="str">
        <f>IFERROR(IF(I147=X147,"",IF(X147="","",VLOOKUP(X147,Lists!$G$66:$H$70,2,FALSE)*V147*W147)),"")</f>
        <v/>
      </c>
      <c r="AH147" s="108" t="str">
        <f>IFERROR(VLOOKUP(J147,Lists!$G$3:$J$17,2,FALSE),"")</f>
        <v/>
      </c>
      <c r="AI147" s="108" t="str">
        <f>IFERROR(VLOOKUP(J147,Lists!$G$3:$J$17,3,FALSE),"")</f>
        <v/>
      </c>
      <c r="AJ147" s="108" t="str">
        <f>IFERROR(VLOOKUP(J147,Lists!$G$3:$J$17,4,FALSE),"")</f>
        <v/>
      </c>
      <c r="AK147" s="108" t="str">
        <f>IFERROR(VLOOKUP(P147,Lists!$C$30:$D$47,2,FALSE),"")</f>
        <v/>
      </c>
    </row>
    <row r="148" spans="2:37" x14ac:dyDescent="0.25">
      <c r="B148" s="5"/>
      <c r="C148" s="5"/>
      <c r="D148" s="122" t="str">
        <f>IFERROR(VLOOKUP(C148,Lists!$B$3:$E$13,3,FALSE),"")</f>
        <v/>
      </c>
      <c r="E148" s="123" t="str">
        <f>IFERROR(VLOOKUP(C148,Lists!$B$3:$E$13,4,FALSE),"")</f>
        <v/>
      </c>
      <c r="F148" s="5"/>
      <c r="H148" s="5"/>
      <c r="I148" s="5"/>
      <c r="J148" s="5"/>
      <c r="K148" s="5"/>
      <c r="L148" s="5"/>
      <c r="M148" s="5"/>
      <c r="N148" s="122" t="str" cm="1">
        <f t="array" ref="N148">IFERROR(_xlfn.XLOOKUP(1,(J148=Lists!$AC$3:$AC$886)*(K148=Lists!$AD$3:$AD$886)*(L148=Lists!$AE$3:$AE$886)*(M148=Lists!$AF$3:$AF$886),Lists!$AG$3:$AG$886),"")</f>
        <v/>
      </c>
      <c r="P148" s="5"/>
      <c r="Q148" s="5"/>
      <c r="R148" s="5"/>
      <c r="S148" s="5"/>
      <c r="T148" s="5"/>
      <c r="U148" s="5"/>
      <c r="V148" s="5"/>
      <c r="W148" s="5"/>
      <c r="X148" s="5"/>
      <c r="Z148" s="122" t="str">
        <f>IFERROR(((H148*N148)-(V148*W148))/1000*VLOOKUP(F148,Lists!$C$16:$E$20,2,FALSE)*D148,"")</f>
        <v/>
      </c>
      <c r="AA148" s="124" t="str">
        <f>IFERROR(((H148*N148)-(V148*W148))/1000*VLOOKUP(F148,Lists!$C$16:$E$20,3,FALSE)*E148,"")</f>
        <v/>
      </c>
      <c r="AB148" s="122" t="str">
        <f t="shared" si="5"/>
        <v/>
      </c>
      <c r="AC148" s="124" t="str">
        <f t="shared" si="4"/>
        <v/>
      </c>
      <c r="AD148" s="122" t="str">
        <f>IFERROR(((H148*N148)*(1-IF(I148="",0,VLOOKUP(I148,Lists!$C$23:$D$27,2,FALSE)))-(V148*W148)*(1-IF(X148="",0,VLOOKUP(X148,Lists!$C$23:$D$27,2,FALSE))))/1000*VLOOKUP(F148,Lists!$C$16:$E$20,2,FALSE)*D148,"")</f>
        <v/>
      </c>
      <c r="AE148" s="124" t="str">
        <f>IFERROR(((H148*N148)*(1-IF(I148="",0,VLOOKUP(I148,Lists!$C$23:$D$27,2,FALSE)))-(V148*W148)*(1-IF(X148="",0,VLOOKUP(X148,Lists!$C$23:$D$27,2,FALSE))))/1000*VLOOKUP(F148,Lists!$C$16:$E$20,3,FALSE)*E148,"")</f>
        <v/>
      </c>
      <c r="AF148" s="125" t="str" cm="1">
        <f t="array" ref="AF148">IFERROR(V148*_xlfn.XLOOKUP(1,(P148=Lists!$G$20:$G$63)*(Q148=Lists!$H$20:$H$63),Lists!$I$20:$I$63),"")</f>
        <v/>
      </c>
      <c r="AG148" s="125" t="str">
        <f>IFERROR(IF(I148=X148,"",IF(X148="","",VLOOKUP(X148,Lists!$G$66:$H$70,2,FALSE)*V148*W148)),"")</f>
        <v/>
      </c>
      <c r="AH148" s="108" t="str">
        <f>IFERROR(VLOOKUP(J148,Lists!$G$3:$J$17,2,FALSE),"")</f>
        <v/>
      </c>
      <c r="AI148" s="108" t="str">
        <f>IFERROR(VLOOKUP(J148,Lists!$G$3:$J$17,3,FALSE),"")</f>
        <v/>
      </c>
      <c r="AJ148" s="108" t="str">
        <f>IFERROR(VLOOKUP(J148,Lists!$G$3:$J$17,4,FALSE),"")</f>
        <v/>
      </c>
      <c r="AK148" s="108" t="str">
        <f>IFERROR(VLOOKUP(P148,Lists!$C$30:$D$47,2,FALSE),"")</f>
        <v/>
      </c>
    </row>
    <row r="149" spans="2:37" x14ac:dyDescent="0.25">
      <c r="B149" s="5"/>
      <c r="C149" s="5"/>
      <c r="D149" s="122" t="str">
        <f>IFERROR(VLOOKUP(C149,Lists!$B$3:$E$13,3,FALSE),"")</f>
        <v/>
      </c>
      <c r="E149" s="123" t="str">
        <f>IFERROR(VLOOKUP(C149,Lists!$B$3:$E$13,4,FALSE),"")</f>
        <v/>
      </c>
      <c r="F149" s="5"/>
      <c r="H149" s="5"/>
      <c r="I149" s="5"/>
      <c r="J149" s="5"/>
      <c r="K149" s="5"/>
      <c r="L149" s="5"/>
      <c r="M149" s="5"/>
      <c r="N149" s="122" t="str" cm="1">
        <f t="array" ref="N149">IFERROR(_xlfn.XLOOKUP(1,(J149=Lists!$AC$3:$AC$886)*(K149=Lists!$AD$3:$AD$886)*(L149=Lists!$AE$3:$AE$886)*(M149=Lists!$AF$3:$AF$886),Lists!$AG$3:$AG$886),"")</f>
        <v/>
      </c>
      <c r="P149" s="5"/>
      <c r="Q149" s="5"/>
      <c r="R149" s="5"/>
      <c r="S149" s="5"/>
      <c r="T149" s="5"/>
      <c r="U149" s="5"/>
      <c r="V149" s="5"/>
      <c r="W149" s="5"/>
      <c r="X149" s="5"/>
      <c r="Z149" s="122" t="str">
        <f>IFERROR(((H149*N149)-(V149*W149))/1000*VLOOKUP(F149,Lists!$C$16:$E$20,2,FALSE)*D149,"")</f>
        <v/>
      </c>
      <c r="AA149" s="124" t="str">
        <f>IFERROR(((H149*N149)-(V149*W149))/1000*VLOOKUP(F149,Lists!$C$16:$E$20,3,FALSE)*E149,"")</f>
        <v/>
      </c>
      <c r="AB149" s="122" t="str">
        <f t="shared" si="5"/>
        <v/>
      </c>
      <c r="AC149" s="124" t="str">
        <f t="shared" si="4"/>
        <v/>
      </c>
      <c r="AD149" s="122" t="str">
        <f>IFERROR(((H149*N149)*(1-IF(I149="",0,VLOOKUP(I149,Lists!$C$23:$D$27,2,FALSE)))-(V149*W149)*(1-IF(X149="",0,VLOOKUP(X149,Lists!$C$23:$D$27,2,FALSE))))/1000*VLOOKUP(F149,Lists!$C$16:$E$20,2,FALSE)*D149,"")</f>
        <v/>
      </c>
      <c r="AE149" s="124" t="str">
        <f>IFERROR(((H149*N149)*(1-IF(I149="",0,VLOOKUP(I149,Lists!$C$23:$D$27,2,FALSE)))-(V149*W149)*(1-IF(X149="",0,VLOOKUP(X149,Lists!$C$23:$D$27,2,FALSE))))/1000*VLOOKUP(F149,Lists!$C$16:$E$20,3,FALSE)*E149,"")</f>
        <v/>
      </c>
      <c r="AF149" s="125" t="str" cm="1">
        <f t="array" ref="AF149">IFERROR(V149*_xlfn.XLOOKUP(1,(P149=Lists!$G$20:$G$63)*(Q149=Lists!$H$20:$H$63),Lists!$I$20:$I$63),"")</f>
        <v/>
      </c>
      <c r="AG149" s="125" t="str">
        <f>IFERROR(IF(I149=X149,"",IF(X149="","",VLOOKUP(X149,Lists!$G$66:$H$70,2,FALSE)*V149*W149)),"")</f>
        <v/>
      </c>
      <c r="AH149" s="108" t="str">
        <f>IFERROR(VLOOKUP(J149,Lists!$G$3:$J$17,2,FALSE),"")</f>
        <v/>
      </c>
      <c r="AI149" s="108" t="str">
        <f>IFERROR(VLOOKUP(J149,Lists!$G$3:$J$17,3,FALSE),"")</f>
        <v/>
      </c>
      <c r="AJ149" s="108" t="str">
        <f>IFERROR(VLOOKUP(J149,Lists!$G$3:$J$17,4,FALSE),"")</f>
        <v/>
      </c>
      <c r="AK149" s="108" t="str">
        <f>IFERROR(VLOOKUP(P149,Lists!$C$30:$D$47,2,FALSE),"")</f>
        <v/>
      </c>
    </row>
    <row r="150" spans="2:37" x14ac:dyDescent="0.25">
      <c r="B150" s="5"/>
      <c r="C150" s="5"/>
      <c r="D150" s="122" t="str">
        <f>IFERROR(VLOOKUP(C150,Lists!$B$3:$E$13,3,FALSE),"")</f>
        <v/>
      </c>
      <c r="E150" s="123" t="str">
        <f>IFERROR(VLOOKUP(C150,Lists!$B$3:$E$13,4,FALSE),"")</f>
        <v/>
      </c>
      <c r="F150" s="5"/>
      <c r="H150" s="5"/>
      <c r="I150" s="5"/>
      <c r="J150" s="5"/>
      <c r="K150" s="5"/>
      <c r="L150" s="5"/>
      <c r="M150" s="5"/>
      <c r="N150" s="122" t="str" cm="1">
        <f t="array" ref="N150">IFERROR(_xlfn.XLOOKUP(1,(J150=Lists!$AC$3:$AC$886)*(K150=Lists!$AD$3:$AD$886)*(L150=Lists!$AE$3:$AE$886)*(M150=Lists!$AF$3:$AF$886),Lists!$AG$3:$AG$886),"")</f>
        <v/>
      </c>
      <c r="P150" s="5"/>
      <c r="Q150" s="5"/>
      <c r="R150" s="5"/>
      <c r="S150" s="5"/>
      <c r="T150" s="5"/>
      <c r="U150" s="5"/>
      <c r="V150" s="5"/>
      <c r="W150" s="5"/>
      <c r="X150" s="5"/>
      <c r="Z150" s="122" t="str">
        <f>IFERROR(((H150*N150)-(V150*W150))/1000*VLOOKUP(F150,Lists!$C$16:$E$20,2,FALSE)*D150,"")</f>
        <v/>
      </c>
      <c r="AA150" s="124" t="str">
        <f>IFERROR(((H150*N150)-(V150*W150))/1000*VLOOKUP(F150,Lists!$C$16:$E$20,3,FALSE)*E150,"")</f>
        <v/>
      </c>
      <c r="AB150" s="122" t="str">
        <f t="shared" si="5"/>
        <v/>
      </c>
      <c r="AC150" s="124" t="str">
        <f t="shared" si="4"/>
        <v/>
      </c>
      <c r="AD150" s="122" t="str">
        <f>IFERROR(((H150*N150)*(1-IF(I150="",0,VLOOKUP(I150,Lists!$C$23:$D$27,2,FALSE)))-(V150*W150)*(1-IF(X150="",0,VLOOKUP(X150,Lists!$C$23:$D$27,2,FALSE))))/1000*VLOOKUP(F150,Lists!$C$16:$E$20,2,FALSE)*D150,"")</f>
        <v/>
      </c>
      <c r="AE150" s="124" t="str">
        <f>IFERROR(((H150*N150)*(1-IF(I150="",0,VLOOKUP(I150,Lists!$C$23:$D$27,2,FALSE)))-(V150*W150)*(1-IF(X150="",0,VLOOKUP(X150,Lists!$C$23:$D$27,2,FALSE))))/1000*VLOOKUP(F150,Lists!$C$16:$E$20,3,FALSE)*E150,"")</f>
        <v/>
      </c>
      <c r="AF150" s="125" t="str" cm="1">
        <f t="array" ref="AF150">IFERROR(V150*_xlfn.XLOOKUP(1,(P150=Lists!$G$20:$G$63)*(Q150=Lists!$H$20:$H$63),Lists!$I$20:$I$63),"")</f>
        <v/>
      </c>
      <c r="AG150" s="125" t="str">
        <f>IFERROR(IF(I150=X150,"",IF(X150="","",VLOOKUP(X150,Lists!$G$66:$H$70,2,FALSE)*V150*W150)),"")</f>
        <v/>
      </c>
      <c r="AH150" s="108" t="str">
        <f>IFERROR(VLOOKUP(J150,Lists!$G$3:$J$17,2,FALSE),"")</f>
        <v/>
      </c>
      <c r="AI150" s="108" t="str">
        <f>IFERROR(VLOOKUP(J150,Lists!$G$3:$J$17,3,FALSE),"")</f>
        <v/>
      </c>
      <c r="AJ150" s="108" t="str">
        <f>IFERROR(VLOOKUP(J150,Lists!$G$3:$J$17,4,FALSE),"")</f>
        <v/>
      </c>
      <c r="AK150" s="108" t="str">
        <f>IFERROR(VLOOKUP(P150,Lists!$C$30:$D$47,2,FALSE),"")</f>
        <v/>
      </c>
    </row>
    <row r="151" spans="2:37" x14ac:dyDescent="0.25">
      <c r="B151" s="5"/>
      <c r="C151" s="5"/>
      <c r="D151" s="122" t="str">
        <f>IFERROR(VLOOKUP(C151,Lists!$B$3:$E$13,3,FALSE),"")</f>
        <v/>
      </c>
      <c r="E151" s="123" t="str">
        <f>IFERROR(VLOOKUP(C151,Lists!$B$3:$E$13,4,FALSE),"")</f>
        <v/>
      </c>
      <c r="F151" s="5"/>
      <c r="H151" s="5"/>
      <c r="I151" s="5"/>
      <c r="J151" s="5"/>
      <c r="K151" s="5"/>
      <c r="L151" s="5"/>
      <c r="M151" s="5"/>
      <c r="N151" s="122" t="str" cm="1">
        <f t="array" ref="N151">IFERROR(_xlfn.XLOOKUP(1,(J151=Lists!$AC$3:$AC$886)*(K151=Lists!$AD$3:$AD$886)*(L151=Lists!$AE$3:$AE$886)*(M151=Lists!$AF$3:$AF$886),Lists!$AG$3:$AG$886),"")</f>
        <v/>
      </c>
      <c r="P151" s="5"/>
      <c r="Q151" s="5"/>
      <c r="R151" s="5"/>
      <c r="S151" s="5"/>
      <c r="T151" s="5"/>
      <c r="U151" s="5"/>
      <c r="V151" s="5"/>
      <c r="W151" s="5"/>
      <c r="X151" s="5"/>
      <c r="Z151" s="122" t="str">
        <f>IFERROR(((H151*N151)-(V151*W151))/1000*VLOOKUP(F151,Lists!$C$16:$E$20,2,FALSE)*D151,"")</f>
        <v/>
      </c>
      <c r="AA151" s="124" t="str">
        <f>IFERROR(((H151*N151)-(V151*W151))/1000*VLOOKUP(F151,Lists!$C$16:$E$20,3,FALSE)*E151,"")</f>
        <v/>
      </c>
      <c r="AB151" s="122" t="str">
        <f t="shared" si="5"/>
        <v/>
      </c>
      <c r="AC151" s="124" t="str">
        <f t="shared" si="4"/>
        <v/>
      </c>
      <c r="AD151" s="122" t="str">
        <f>IFERROR(((H151*N151)*(1-IF(I151="",0,VLOOKUP(I151,Lists!$C$23:$D$27,2,FALSE)))-(V151*W151)*(1-IF(X151="",0,VLOOKUP(X151,Lists!$C$23:$D$27,2,FALSE))))/1000*VLOOKUP(F151,Lists!$C$16:$E$20,2,FALSE)*D151,"")</f>
        <v/>
      </c>
      <c r="AE151" s="124" t="str">
        <f>IFERROR(((H151*N151)*(1-IF(I151="",0,VLOOKUP(I151,Lists!$C$23:$D$27,2,FALSE)))-(V151*W151)*(1-IF(X151="",0,VLOOKUP(X151,Lists!$C$23:$D$27,2,FALSE))))/1000*VLOOKUP(F151,Lists!$C$16:$E$20,3,FALSE)*E151,"")</f>
        <v/>
      </c>
      <c r="AF151" s="125" t="str" cm="1">
        <f t="array" ref="AF151">IFERROR(V151*_xlfn.XLOOKUP(1,(P151=Lists!$G$20:$G$63)*(Q151=Lists!$H$20:$H$63),Lists!$I$20:$I$63),"")</f>
        <v/>
      </c>
      <c r="AG151" s="125" t="str">
        <f>IFERROR(IF(I151=X151,"",IF(X151="","",VLOOKUP(X151,Lists!$G$66:$H$70,2,FALSE)*V151*W151)),"")</f>
        <v/>
      </c>
      <c r="AH151" s="108" t="str">
        <f>IFERROR(VLOOKUP(J151,Lists!$G$3:$J$17,2,FALSE),"")</f>
        <v/>
      </c>
      <c r="AI151" s="108" t="str">
        <f>IFERROR(VLOOKUP(J151,Lists!$G$3:$J$17,3,FALSE),"")</f>
        <v/>
      </c>
      <c r="AJ151" s="108" t="str">
        <f>IFERROR(VLOOKUP(J151,Lists!$G$3:$J$17,4,FALSE),"")</f>
        <v/>
      </c>
      <c r="AK151" s="108" t="str">
        <f>IFERROR(VLOOKUP(P151,Lists!$C$30:$D$47,2,FALSE),"")</f>
        <v/>
      </c>
    </row>
    <row r="152" spans="2:37" x14ac:dyDescent="0.25">
      <c r="B152" s="5"/>
      <c r="C152" s="5"/>
      <c r="D152" s="122" t="str">
        <f>IFERROR(VLOOKUP(C152,Lists!$B$3:$E$13,3,FALSE),"")</f>
        <v/>
      </c>
      <c r="E152" s="123" t="str">
        <f>IFERROR(VLOOKUP(C152,Lists!$B$3:$E$13,4,FALSE),"")</f>
        <v/>
      </c>
      <c r="F152" s="5"/>
      <c r="H152" s="5"/>
      <c r="I152" s="5"/>
      <c r="J152" s="5"/>
      <c r="K152" s="5"/>
      <c r="L152" s="5"/>
      <c r="M152" s="5"/>
      <c r="N152" s="122" t="str" cm="1">
        <f t="array" ref="N152">IFERROR(_xlfn.XLOOKUP(1,(J152=Lists!$AC$3:$AC$886)*(K152=Lists!$AD$3:$AD$886)*(L152=Lists!$AE$3:$AE$886)*(M152=Lists!$AF$3:$AF$886),Lists!$AG$3:$AG$886),"")</f>
        <v/>
      </c>
      <c r="P152" s="5"/>
      <c r="Q152" s="5"/>
      <c r="R152" s="5"/>
      <c r="S152" s="5"/>
      <c r="T152" s="5"/>
      <c r="U152" s="5"/>
      <c r="V152" s="5"/>
      <c r="W152" s="5"/>
      <c r="X152" s="5"/>
      <c r="Z152" s="122" t="str">
        <f>IFERROR(((H152*N152)-(V152*W152))/1000*VLOOKUP(F152,Lists!$C$16:$E$20,2,FALSE)*D152,"")</f>
        <v/>
      </c>
      <c r="AA152" s="124" t="str">
        <f>IFERROR(((H152*N152)-(V152*W152))/1000*VLOOKUP(F152,Lists!$C$16:$E$20,3,FALSE)*E152,"")</f>
        <v/>
      </c>
      <c r="AB152" s="122" t="str">
        <f t="shared" si="5"/>
        <v/>
      </c>
      <c r="AC152" s="124" t="str">
        <f t="shared" si="4"/>
        <v/>
      </c>
      <c r="AD152" s="122" t="str">
        <f>IFERROR(((H152*N152)*(1-IF(I152="",0,VLOOKUP(I152,Lists!$C$23:$D$27,2,FALSE)))-(V152*W152)*(1-IF(X152="",0,VLOOKUP(X152,Lists!$C$23:$D$27,2,FALSE))))/1000*VLOOKUP(F152,Lists!$C$16:$E$20,2,FALSE)*D152,"")</f>
        <v/>
      </c>
      <c r="AE152" s="124" t="str">
        <f>IFERROR(((H152*N152)*(1-IF(I152="",0,VLOOKUP(I152,Lists!$C$23:$D$27,2,FALSE)))-(V152*W152)*(1-IF(X152="",0,VLOOKUP(X152,Lists!$C$23:$D$27,2,FALSE))))/1000*VLOOKUP(F152,Lists!$C$16:$E$20,3,FALSE)*E152,"")</f>
        <v/>
      </c>
      <c r="AF152" s="125" t="str" cm="1">
        <f t="array" ref="AF152">IFERROR(V152*_xlfn.XLOOKUP(1,(P152=Lists!$G$20:$G$63)*(Q152=Lists!$H$20:$H$63),Lists!$I$20:$I$63),"")</f>
        <v/>
      </c>
      <c r="AG152" s="125" t="str">
        <f>IFERROR(IF(I152=X152,"",IF(X152="","",VLOOKUP(X152,Lists!$G$66:$H$70,2,FALSE)*V152*W152)),"")</f>
        <v/>
      </c>
      <c r="AH152" s="108" t="str">
        <f>IFERROR(VLOOKUP(J152,Lists!$G$3:$J$17,2,FALSE),"")</f>
        <v/>
      </c>
      <c r="AI152" s="108" t="str">
        <f>IFERROR(VLOOKUP(J152,Lists!$G$3:$J$17,3,FALSE),"")</f>
        <v/>
      </c>
      <c r="AJ152" s="108" t="str">
        <f>IFERROR(VLOOKUP(J152,Lists!$G$3:$J$17,4,FALSE),"")</f>
        <v/>
      </c>
      <c r="AK152" s="108" t="str">
        <f>IFERROR(VLOOKUP(P152,Lists!$C$30:$D$47,2,FALSE),"")</f>
        <v/>
      </c>
    </row>
    <row r="153" spans="2:37" x14ac:dyDescent="0.25">
      <c r="B153" s="5"/>
      <c r="C153" s="5"/>
      <c r="D153" s="122" t="str">
        <f>IFERROR(VLOOKUP(C153,Lists!$B$3:$E$13,3,FALSE),"")</f>
        <v/>
      </c>
      <c r="E153" s="123" t="str">
        <f>IFERROR(VLOOKUP(C153,Lists!$B$3:$E$13,4,FALSE),"")</f>
        <v/>
      </c>
      <c r="F153" s="5"/>
      <c r="H153" s="5"/>
      <c r="I153" s="5"/>
      <c r="J153" s="5"/>
      <c r="K153" s="5"/>
      <c r="L153" s="5"/>
      <c r="M153" s="5"/>
      <c r="N153" s="122" t="str" cm="1">
        <f t="array" ref="N153">IFERROR(_xlfn.XLOOKUP(1,(J153=Lists!$AC$3:$AC$886)*(K153=Lists!$AD$3:$AD$886)*(L153=Lists!$AE$3:$AE$886)*(M153=Lists!$AF$3:$AF$886),Lists!$AG$3:$AG$886),"")</f>
        <v/>
      </c>
      <c r="P153" s="5"/>
      <c r="Q153" s="5"/>
      <c r="R153" s="5"/>
      <c r="S153" s="5"/>
      <c r="T153" s="5"/>
      <c r="U153" s="5"/>
      <c r="V153" s="5"/>
      <c r="W153" s="5"/>
      <c r="X153" s="5"/>
      <c r="Z153" s="122" t="str">
        <f>IFERROR(((H153*N153)-(V153*W153))/1000*VLOOKUP(F153,Lists!$C$16:$E$20,2,FALSE)*D153,"")</f>
        <v/>
      </c>
      <c r="AA153" s="124" t="str">
        <f>IFERROR(((H153*N153)-(V153*W153))/1000*VLOOKUP(F153,Lists!$C$16:$E$20,3,FALSE)*E153,"")</f>
        <v/>
      </c>
      <c r="AB153" s="122" t="str">
        <f t="shared" si="5"/>
        <v/>
      </c>
      <c r="AC153" s="124" t="str">
        <f t="shared" si="4"/>
        <v/>
      </c>
      <c r="AD153" s="122" t="str">
        <f>IFERROR(((H153*N153)*(1-IF(I153="",0,VLOOKUP(I153,Lists!$C$23:$D$27,2,FALSE)))-(V153*W153)*(1-IF(X153="",0,VLOOKUP(X153,Lists!$C$23:$D$27,2,FALSE))))/1000*VLOOKUP(F153,Lists!$C$16:$E$20,2,FALSE)*D153,"")</f>
        <v/>
      </c>
      <c r="AE153" s="124" t="str">
        <f>IFERROR(((H153*N153)*(1-IF(I153="",0,VLOOKUP(I153,Lists!$C$23:$D$27,2,FALSE)))-(V153*W153)*(1-IF(X153="",0,VLOOKUP(X153,Lists!$C$23:$D$27,2,FALSE))))/1000*VLOOKUP(F153,Lists!$C$16:$E$20,3,FALSE)*E153,"")</f>
        <v/>
      </c>
      <c r="AF153" s="125" t="str" cm="1">
        <f t="array" ref="AF153">IFERROR(V153*_xlfn.XLOOKUP(1,(P153=Lists!$G$20:$G$63)*(Q153=Lists!$H$20:$H$63),Lists!$I$20:$I$63),"")</f>
        <v/>
      </c>
      <c r="AG153" s="125" t="str">
        <f>IFERROR(IF(I153=X153,"",IF(X153="","",VLOOKUP(X153,Lists!$G$66:$H$70,2,FALSE)*V153*W153)),"")</f>
        <v/>
      </c>
      <c r="AH153" s="108" t="str">
        <f>IFERROR(VLOOKUP(J153,Lists!$G$3:$J$17,2,FALSE),"")</f>
        <v/>
      </c>
      <c r="AI153" s="108" t="str">
        <f>IFERROR(VLOOKUP(J153,Lists!$G$3:$J$17,3,FALSE),"")</f>
        <v/>
      </c>
      <c r="AJ153" s="108" t="str">
        <f>IFERROR(VLOOKUP(J153,Lists!$G$3:$J$17,4,FALSE),"")</f>
        <v/>
      </c>
      <c r="AK153" s="108" t="str">
        <f>IFERROR(VLOOKUP(P153,Lists!$C$30:$D$47,2,FALSE),"")</f>
        <v/>
      </c>
    </row>
    <row r="154" spans="2:37" x14ac:dyDescent="0.25">
      <c r="B154" s="5"/>
      <c r="C154" s="5"/>
      <c r="D154" s="122" t="str">
        <f>IFERROR(VLOOKUP(C154,Lists!$B$3:$E$13,3,FALSE),"")</f>
        <v/>
      </c>
      <c r="E154" s="123" t="str">
        <f>IFERROR(VLOOKUP(C154,Lists!$B$3:$E$13,4,FALSE),"")</f>
        <v/>
      </c>
      <c r="F154" s="5"/>
      <c r="H154" s="5"/>
      <c r="I154" s="5"/>
      <c r="J154" s="5"/>
      <c r="K154" s="5"/>
      <c r="L154" s="5"/>
      <c r="M154" s="5"/>
      <c r="N154" s="122" t="str" cm="1">
        <f t="array" ref="N154">IFERROR(_xlfn.XLOOKUP(1,(J154=Lists!$AC$3:$AC$886)*(K154=Lists!$AD$3:$AD$886)*(L154=Lists!$AE$3:$AE$886)*(M154=Lists!$AF$3:$AF$886),Lists!$AG$3:$AG$886),"")</f>
        <v/>
      </c>
      <c r="P154" s="5"/>
      <c r="Q154" s="5"/>
      <c r="R154" s="5"/>
      <c r="S154" s="5"/>
      <c r="T154" s="5"/>
      <c r="U154" s="5"/>
      <c r="V154" s="5"/>
      <c r="W154" s="5"/>
      <c r="X154" s="5"/>
      <c r="Z154" s="122" t="str">
        <f>IFERROR(((H154*N154)-(V154*W154))/1000*VLOOKUP(F154,Lists!$C$16:$E$20,2,FALSE)*D154,"")</f>
        <v/>
      </c>
      <c r="AA154" s="124" t="str">
        <f>IFERROR(((H154*N154)-(V154*W154))/1000*VLOOKUP(F154,Lists!$C$16:$E$20,3,FALSE)*E154,"")</f>
        <v/>
      </c>
      <c r="AB154" s="122" t="str">
        <f t="shared" si="5"/>
        <v/>
      </c>
      <c r="AC154" s="124" t="str">
        <f t="shared" si="4"/>
        <v/>
      </c>
      <c r="AD154" s="122" t="str">
        <f>IFERROR(((H154*N154)*(1-IF(I154="",0,VLOOKUP(I154,Lists!$C$23:$D$27,2,FALSE)))-(V154*W154)*(1-IF(X154="",0,VLOOKUP(X154,Lists!$C$23:$D$27,2,FALSE))))/1000*VLOOKUP(F154,Lists!$C$16:$E$20,2,FALSE)*D154,"")</f>
        <v/>
      </c>
      <c r="AE154" s="124" t="str">
        <f>IFERROR(((H154*N154)*(1-IF(I154="",0,VLOOKUP(I154,Lists!$C$23:$D$27,2,FALSE)))-(V154*W154)*(1-IF(X154="",0,VLOOKUP(X154,Lists!$C$23:$D$27,2,FALSE))))/1000*VLOOKUP(F154,Lists!$C$16:$E$20,3,FALSE)*E154,"")</f>
        <v/>
      </c>
      <c r="AF154" s="125" t="str" cm="1">
        <f t="array" ref="AF154">IFERROR(V154*_xlfn.XLOOKUP(1,(P154=Lists!$G$20:$G$63)*(Q154=Lists!$H$20:$H$63),Lists!$I$20:$I$63),"")</f>
        <v/>
      </c>
      <c r="AG154" s="125" t="str">
        <f>IFERROR(IF(I154=X154,"",IF(X154="","",VLOOKUP(X154,Lists!$G$66:$H$70,2,FALSE)*V154*W154)),"")</f>
        <v/>
      </c>
      <c r="AH154" s="108" t="str">
        <f>IFERROR(VLOOKUP(J154,Lists!$G$3:$J$17,2,FALSE),"")</f>
        <v/>
      </c>
      <c r="AI154" s="108" t="str">
        <f>IFERROR(VLOOKUP(J154,Lists!$G$3:$J$17,3,FALSE),"")</f>
        <v/>
      </c>
      <c r="AJ154" s="108" t="str">
        <f>IFERROR(VLOOKUP(J154,Lists!$G$3:$J$17,4,FALSE),"")</f>
        <v/>
      </c>
      <c r="AK154" s="108" t="str">
        <f>IFERROR(VLOOKUP(P154,Lists!$C$30:$D$47,2,FALSE),"")</f>
        <v/>
      </c>
    </row>
    <row r="155" spans="2:37" x14ac:dyDescent="0.25">
      <c r="B155" s="5"/>
      <c r="C155" s="5"/>
      <c r="D155" s="122" t="str">
        <f>IFERROR(VLOOKUP(C155,Lists!$B$3:$E$13,3,FALSE),"")</f>
        <v/>
      </c>
      <c r="E155" s="123" t="str">
        <f>IFERROR(VLOOKUP(C155,Lists!$B$3:$E$13,4,FALSE),"")</f>
        <v/>
      </c>
      <c r="F155" s="5"/>
      <c r="H155" s="5"/>
      <c r="I155" s="5"/>
      <c r="J155" s="5"/>
      <c r="K155" s="5"/>
      <c r="L155" s="5"/>
      <c r="M155" s="5"/>
      <c r="N155" s="122" t="str" cm="1">
        <f t="array" ref="N155">IFERROR(_xlfn.XLOOKUP(1,(J155=Lists!$AC$3:$AC$886)*(K155=Lists!$AD$3:$AD$886)*(L155=Lists!$AE$3:$AE$886)*(M155=Lists!$AF$3:$AF$886),Lists!$AG$3:$AG$886),"")</f>
        <v/>
      </c>
      <c r="P155" s="5"/>
      <c r="Q155" s="5"/>
      <c r="R155" s="5"/>
      <c r="S155" s="5"/>
      <c r="T155" s="5"/>
      <c r="U155" s="5"/>
      <c r="V155" s="5"/>
      <c r="W155" s="5"/>
      <c r="X155" s="5"/>
      <c r="Z155" s="122" t="str">
        <f>IFERROR(((H155*N155)-(V155*W155))/1000*VLOOKUP(F155,Lists!$C$16:$E$20,2,FALSE)*D155,"")</f>
        <v/>
      </c>
      <c r="AA155" s="124" t="str">
        <f>IFERROR(((H155*N155)-(V155*W155))/1000*VLOOKUP(F155,Lists!$C$16:$E$20,3,FALSE)*E155,"")</f>
        <v/>
      </c>
      <c r="AB155" s="122" t="str">
        <f t="shared" si="5"/>
        <v/>
      </c>
      <c r="AC155" s="124" t="str">
        <f t="shared" si="4"/>
        <v/>
      </c>
      <c r="AD155" s="122" t="str">
        <f>IFERROR(((H155*N155)*(1-IF(I155="",0,VLOOKUP(I155,Lists!$C$23:$D$27,2,FALSE)))-(V155*W155)*(1-IF(X155="",0,VLOOKUP(X155,Lists!$C$23:$D$27,2,FALSE))))/1000*VLOOKUP(F155,Lists!$C$16:$E$20,2,FALSE)*D155,"")</f>
        <v/>
      </c>
      <c r="AE155" s="124" t="str">
        <f>IFERROR(((H155*N155)*(1-IF(I155="",0,VLOOKUP(I155,Lists!$C$23:$D$27,2,FALSE)))-(V155*W155)*(1-IF(X155="",0,VLOOKUP(X155,Lists!$C$23:$D$27,2,FALSE))))/1000*VLOOKUP(F155,Lists!$C$16:$E$20,3,FALSE)*E155,"")</f>
        <v/>
      </c>
      <c r="AF155" s="125" t="str" cm="1">
        <f t="array" ref="AF155">IFERROR(V155*_xlfn.XLOOKUP(1,(P155=Lists!$G$20:$G$63)*(Q155=Lists!$H$20:$H$63),Lists!$I$20:$I$63),"")</f>
        <v/>
      </c>
      <c r="AG155" s="125" t="str">
        <f>IFERROR(IF(I155=X155,"",IF(X155="","",VLOOKUP(X155,Lists!$G$66:$H$70,2,FALSE)*V155*W155)),"")</f>
        <v/>
      </c>
      <c r="AH155" s="108" t="str">
        <f>IFERROR(VLOOKUP(J155,Lists!$G$3:$J$17,2,FALSE),"")</f>
        <v/>
      </c>
      <c r="AI155" s="108" t="str">
        <f>IFERROR(VLOOKUP(J155,Lists!$G$3:$J$17,3,FALSE),"")</f>
        <v/>
      </c>
      <c r="AJ155" s="108" t="str">
        <f>IFERROR(VLOOKUP(J155,Lists!$G$3:$J$17,4,FALSE),"")</f>
        <v/>
      </c>
      <c r="AK155" s="108" t="str">
        <f>IFERROR(VLOOKUP(P155,Lists!$C$30:$D$47,2,FALSE),"")</f>
        <v/>
      </c>
    </row>
    <row r="156" spans="2:37" x14ac:dyDescent="0.25">
      <c r="B156" s="5"/>
      <c r="C156" s="5"/>
      <c r="D156" s="122" t="str">
        <f>IFERROR(VLOOKUP(C156,Lists!$B$3:$E$13,3,FALSE),"")</f>
        <v/>
      </c>
      <c r="E156" s="123" t="str">
        <f>IFERROR(VLOOKUP(C156,Lists!$B$3:$E$13,4,FALSE),"")</f>
        <v/>
      </c>
      <c r="F156" s="5"/>
      <c r="H156" s="5"/>
      <c r="I156" s="5"/>
      <c r="J156" s="5"/>
      <c r="K156" s="5"/>
      <c r="L156" s="5"/>
      <c r="M156" s="5"/>
      <c r="N156" s="122" t="str" cm="1">
        <f t="array" ref="N156">IFERROR(_xlfn.XLOOKUP(1,(J156=Lists!$AC$3:$AC$886)*(K156=Lists!$AD$3:$AD$886)*(L156=Lists!$AE$3:$AE$886)*(M156=Lists!$AF$3:$AF$886),Lists!$AG$3:$AG$886),"")</f>
        <v/>
      </c>
      <c r="P156" s="5"/>
      <c r="Q156" s="5"/>
      <c r="R156" s="5"/>
      <c r="S156" s="5"/>
      <c r="T156" s="5"/>
      <c r="U156" s="5"/>
      <c r="V156" s="5"/>
      <c r="W156" s="5"/>
      <c r="X156" s="5"/>
      <c r="Z156" s="122" t="str">
        <f>IFERROR(((H156*N156)-(V156*W156))/1000*VLOOKUP(F156,Lists!$C$16:$E$20,2,FALSE)*D156,"")</f>
        <v/>
      </c>
      <c r="AA156" s="124" t="str">
        <f>IFERROR(((H156*N156)-(V156*W156))/1000*VLOOKUP(F156,Lists!$C$16:$E$20,3,FALSE)*E156,"")</f>
        <v/>
      </c>
      <c r="AB156" s="122" t="str">
        <f t="shared" si="5"/>
        <v/>
      </c>
      <c r="AC156" s="124" t="str">
        <f t="shared" si="4"/>
        <v/>
      </c>
      <c r="AD156" s="122" t="str">
        <f>IFERROR(((H156*N156)*(1-IF(I156="",0,VLOOKUP(I156,Lists!$C$23:$D$27,2,FALSE)))-(V156*W156)*(1-IF(X156="",0,VLOOKUP(X156,Lists!$C$23:$D$27,2,FALSE))))/1000*VLOOKUP(F156,Lists!$C$16:$E$20,2,FALSE)*D156,"")</f>
        <v/>
      </c>
      <c r="AE156" s="124" t="str">
        <f>IFERROR(((H156*N156)*(1-IF(I156="",0,VLOOKUP(I156,Lists!$C$23:$D$27,2,FALSE)))-(V156*W156)*(1-IF(X156="",0,VLOOKUP(X156,Lists!$C$23:$D$27,2,FALSE))))/1000*VLOOKUP(F156,Lists!$C$16:$E$20,3,FALSE)*E156,"")</f>
        <v/>
      </c>
      <c r="AF156" s="125" t="str" cm="1">
        <f t="array" ref="AF156">IFERROR(V156*_xlfn.XLOOKUP(1,(P156=Lists!$G$20:$G$63)*(Q156=Lists!$H$20:$H$63),Lists!$I$20:$I$63),"")</f>
        <v/>
      </c>
      <c r="AG156" s="125" t="str">
        <f>IFERROR(IF(I156=X156,"",IF(X156="","",VLOOKUP(X156,Lists!$G$66:$H$70,2,FALSE)*V156*W156)),"")</f>
        <v/>
      </c>
      <c r="AH156" s="108" t="str">
        <f>IFERROR(VLOOKUP(J156,Lists!$G$3:$J$17,2,FALSE),"")</f>
        <v/>
      </c>
      <c r="AI156" s="108" t="str">
        <f>IFERROR(VLOOKUP(J156,Lists!$G$3:$J$17,3,FALSE),"")</f>
        <v/>
      </c>
      <c r="AJ156" s="108" t="str">
        <f>IFERROR(VLOOKUP(J156,Lists!$G$3:$J$17,4,FALSE),"")</f>
        <v/>
      </c>
      <c r="AK156" s="108" t="str">
        <f>IFERROR(VLOOKUP(P156,Lists!$C$30:$D$47,2,FALSE),"")</f>
        <v/>
      </c>
    </row>
    <row r="157" spans="2:37" x14ac:dyDescent="0.25">
      <c r="B157" s="5"/>
      <c r="C157" s="5"/>
      <c r="D157" s="122" t="str">
        <f>IFERROR(VLOOKUP(C157,Lists!$B$3:$E$13,3,FALSE),"")</f>
        <v/>
      </c>
      <c r="E157" s="123" t="str">
        <f>IFERROR(VLOOKUP(C157,Lists!$B$3:$E$13,4,FALSE),"")</f>
        <v/>
      </c>
      <c r="F157" s="5"/>
      <c r="H157" s="5"/>
      <c r="I157" s="5"/>
      <c r="J157" s="5"/>
      <c r="K157" s="5"/>
      <c r="L157" s="5"/>
      <c r="M157" s="5"/>
      <c r="N157" s="122" t="str" cm="1">
        <f t="array" ref="N157">IFERROR(_xlfn.XLOOKUP(1,(J157=Lists!$AC$3:$AC$886)*(K157=Lists!$AD$3:$AD$886)*(L157=Lists!$AE$3:$AE$886)*(M157=Lists!$AF$3:$AF$886),Lists!$AG$3:$AG$886),"")</f>
        <v/>
      </c>
      <c r="P157" s="5"/>
      <c r="Q157" s="5"/>
      <c r="R157" s="5"/>
      <c r="S157" s="5"/>
      <c r="T157" s="5"/>
      <c r="U157" s="5"/>
      <c r="V157" s="5"/>
      <c r="W157" s="5"/>
      <c r="X157" s="5"/>
      <c r="Z157" s="122" t="str">
        <f>IFERROR(((H157*N157)-(V157*W157))/1000*VLOOKUP(F157,Lists!$C$16:$E$20,2,FALSE)*D157,"")</f>
        <v/>
      </c>
      <c r="AA157" s="124" t="str">
        <f>IFERROR(((H157*N157)-(V157*W157))/1000*VLOOKUP(F157,Lists!$C$16:$E$20,3,FALSE)*E157,"")</f>
        <v/>
      </c>
      <c r="AB157" s="122" t="str">
        <f t="shared" si="5"/>
        <v/>
      </c>
      <c r="AC157" s="124" t="str">
        <f t="shared" si="4"/>
        <v/>
      </c>
      <c r="AD157" s="122" t="str">
        <f>IFERROR(((H157*N157)*(1-IF(I157="",0,VLOOKUP(I157,Lists!$C$23:$D$27,2,FALSE)))-(V157*W157)*(1-IF(X157="",0,VLOOKUP(X157,Lists!$C$23:$D$27,2,FALSE))))/1000*VLOOKUP(F157,Lists!$C$16:$E$20,2,FALSE)*D157,"")</f>
        <v/>
      </c>
      <c r="AE157" s="124" t="str">
        <f>IFERROR(((H157*N157)*(1-IF(I157="",0,VLOOKUP(I157,Lists!$C$23:$D$27,2,FALSE)))-(V157*W157)*(1-IF(X157="",0,VLOOKUP(X157,Lists!$C$23:$D$27,2,FALSE))))/1000*VLOOKUP(F157,Lists!$C$16:$E$20,3,FALSE)*E157,"")</f>
        <v/>
      </c>
      <c r="AF157" s="125" t="str" cm="1">
        <f t="array" ref="AF157">IFERROR(V157*_xlfn.XLOOKUP(1,(P157=Lists!$G$20:$G$63)*(Q157=Lists!$H$20:$H$63),Lists!$I$20:$I$63),"")</f>
        <v/>
      </c>
      <c r="AG157" s="125" t="str">
        <f>IFERROR(IF(I157=X157,"",IF(X157="","",VLOOKUP(X157,Lists!$G$66:$H$70,2,FALSE)*V157*W157)),"")</f>
        <v/>
      </c>
      <c r="AH157" s="108" t="str">
        <f>IFERROR(VLOOKUP(J157,Lists!$G$3:$J$17,2,FALSE),"")</f>
        <v/>
      </c>
      <c r="AI157" s="108" t="str">
        <f>IFERROR(VLOOKUP(J157,Lists!$G$3:$J$17,3,FALSE),"")</f>
        <v/>
      </c>
      <c r="AJ157" s="108" t="str">
        <f>IFERROR(VLOOKUP(J157,Lists!$G$3:$J$17,4,FALSE),"")</f>
        <v/>
      </c>
      <c r="AK157" s="108" t="str">
        <f>IFERROR(VLOOKUP(P157,Lists!$C$30:$D$47,2,FALSE),"")</f>
        <v/>
      </c>
    </row>
    <row r="158" spans="2:37" x14ac:dyDescent="0.25">
      <c r="B158" s="5"/>
      <c r="C158" s="5"/>
      <c r="D158" s="122" t="str">
        <f>IFERROR(VLOOKUP(C158,Lists!$B$3:$E$13,3,FALSE),"")</f>
        <v/>
      </c>
      <c r="E158" s="123" t="str">
        <f>IFERROR(VLOOKUP(C158,Lists!$B$3:$E$13,4,FALSE),"")</f>
        <v/>
      </c>
      <c r="F158" s="5"/>
      <c r="H158" s="5"/>
      <c r="I158" s="5"/>
      <c r="J158" s="5"/>
      <c r="K158" s="5"/>
      <c r="L158" s="5"/>
      <c r="M158" s="5"/>
      <c r="N158" s="122" t="str" cm="1">
        <f t="array" ref="N158">IFERROR(_xlfn.XLOOKUP(1,(J158=Lists!$AC$3:$AC$886)*(K158=Lists!$AD$3:$AD$886)*(L158=Lists!$AE$3:$AE$886)*(M158=Lists!$AF$3:$AF$886),Lists!$AG$3:$AG$886),"")</f>
        <v/>
      </c>
      <c r="P158" s="5"/>
      <c r="Q158" s="5"/>
      <c r="R158" s="5"/>
      <c r="S158" s="5"/>
      <c r="T158" s="5"/>
      <c r="U158" s="5"/>
      <c r="V158" s="5"/>
      <c r="W158" s="5"/>
      <c r="X158" s="5"/>
      <c r="Z158" s="122" t="str">
        <f>IFERROR(((H158*N158)-(V158*W158))/1000*VLOOKUP(F158,Lists!$C$16:$E$20,2,FALSE)*D158,"")</f>
        <v/>
      </c>
      <c r="AA158" s="124" t="str">
        <f>IFERROR(((H158*N158)-(V158*W158))/1000*VLOOKUP(F158,Lists!$C$16:$E$20,3,FALSE)*E158,"")</f>
        <v/>
      </c>
      <c r="AB158" s="122" t="str">
        <f t="shared" si="5"/>
        <v/>
      </c>
      <c r="AC158" s="124" t="str">
        <f t="shared" si="4"/>
        <v/>
      </c>
      <c r="AD158" s="122" t="str">
        <f>IFERROR(((H158*N158)*(1-IF(I158="",0,VLOOKUP(I158,Lists!$C$23:$D$27,2,FALSE)))-(V158*W158)*(1-IF(X158="",0,VLOOKUP(X158,Lists!$C$23:$D$27,2,FALSE))))/1000*VLOOKUP(F158,Lists!$C$16:$E$20,2,FALSE)*D158,"")</f>
        <v/>
      </c>
      <c r="AE158" s="124" t="str">
        <f>IFERROR(((H158*N158)*(1-IF(I158="",0,VLOOKUP(I158,Lists!$C$23:$D$27,2,FALSE)))-(V158*W158)*(1-IF(X158="",0,VLOOKUP(X158,Lists!$C$23:$D$27,2,FALSE))))/1000*VLOOKUP(F158,Lists!$C$16:$E$20,3,FALSE)*E158,"")</f>
        <v/>
      </c>
      <c r="AF158" s="125" t="str" cm="1">
        <f t="array" ref="AF158">IFERROR(V158*_xlfn.XLOOKUP(1,(P158=Lists!$G$20:$G$63)*(Q158=Lists!$H$20:$H$63),Lists!$I$20:$I$63),"")</f>
        <v/>
      </c>
      <c r="AG158" s="125" t="str">
        <f>IFERROR(IF(I158=X158,"",IF(X158="","",VLOOKUP(X158,Lists!$G$66:$H$70,2,FALSE)*V158*W158)),"")</f>
        <v/>
      </c>
      <c r="AH158" s="108" t="str">
        <f>IFERROR(VLOOKUP(J158,Lists!$G$3:$J$17,2,FALSE),"")</f>
        <v/>
      </c>
      <c r="AI158" s="108" t="str">
        <f>IFERROR(VLOOKUP(J158,Lists!$G$3:$J$17,3,FALSE),"")</f>
        <v/>
      </c>
      <c r="AJ158" s="108" t="str">
        <f>IFERROR(VLOOKUP(J158,Lists!$G$3:$J$17,4,FALSE),"")</f>
        <v/>
      </c>
      <c r="AK158" s="108" t="str">
        <f>IFERROR(VLOOKUP(P158,Lists!$C$30:$D$47,2,FALSE),"")</f>
        <v/>
      </c>
    </row>
    <row r="159" spans="2:37" x14ac:dyDescent="0.25">
      <c r="B159" s="5"/>
      <c r="C159" s="5"/>
      <c r="D159" s="122" t="str">
        <f>IFERROR(VLOOKUP(C159,Lists!$B$3:$E$13,3,FALSE),"")</f>
        <v/>
      </c>
      <c r="E159" s="123" t="str">
        <f>IFERROR(VLOOKUP(C159,Lists!$B$3:$E$13,4,FALSE),"")</f>
        <v/>
      </c>
      <c r="F159" s="5"/>
      <c r="H159" s="5"/>
      <c r="I159" s="5"/>
      <c r="J159" s="5"/>
      <c r="K159" s="5"/>
      <c r="L159" s="5"/>
      <c r="M159" s="5"/>
      <c r="N159" s="122" t="str" cm="1">
        <f t="array" ref="N159">IFERROR(_xlfn.XLOOKUP(1,(J159=Lists!$AC$3:$AC$886)*(K159=Lists!$AD$3:$AD$886)*(L159=Lists!$AE$3:$AE$886)*(M159=Lists!$AF$3:$AF$886),Lists!$AG$3:$AG$886),"")</f>
        <v/>
      </c>
      <c r="P159" s="5"/>
      <c r="Q159" s="5"/>
      <c r="R159" s="5"/>
      <c r="S159" s="5"/>
      <c r="T159" s="5"/>
      <c r="U159" s="5"/>
      <c r="V159" s="5"/>
      <c r="W159" s="5"/>
      <c r="X159" s="5"/>
      <c r="Z159" s="122" t="str">
        <f>IFERROR(((H159*N159)-(V159*W159))/1000*VLOOKUP(F159,Lists!$C$16:$E$20,2,FALSE)*D159,"")</f>
        <v/>
      </c>
      <c r="AA159" s="124" t="str">
        <f>IFERROR(((H159*N159)-(V159*W159))/1000*VLOOKUP(F159,Lists!$C$16:$E$20,3,FALSE)*E159,"")</f>
        <v/>
      </c>
      <c r="AB159" s="122" t="str">
        <f t="shared" si="5"/>
        <v/>
      </c>
      <c r="AC159" s="124" t="str">
        <f t="shared" si="4"/>
        <v/>
      </c>
      <c r="AD159" s="122" t="str">
        <f>IFERROR(((H159*N159)*(1-IF(I159="",0,VLOOKUP(I159,Lists!$C$23:$D$27,2,FALSE)))-(V159*W159)*(1-IF(X159="",0,VLOOKUP(X159,Lists!$C$23:$D$27,2,FALSE))))/1000*VLOOKUP(F159,Lists!$C$16:$E$20,2,FALSE)*D159,"")</f>
        <v/>
      </c>
      <c r="AE159" s="124" t="str">
        <f>IFERROR(((H159*N159)*(1-IF(I159="",0,VLOOKUP(I159,Lists!$C$23:$D$27,2,FALSE)))-(V159*W159)*(1-IF(X159="",0,VLOOKUP(X159,Lists!$C$23:$D$27,2,FALSE))))/1000*VLOOKUP(F159,Lists!$C$16:$E$20,3,FALSE)*E159,"")</f>
        <v/>
      </c>
      <c r="AF159" s="125" t="str" cm="1">
        <f t="array" ref="AF159">IFERROR(V159*_xlfn.XLOOKUP(1,(P159=Lists!$G$20:$G$63)*(Q159=Lists!$H$20:$H$63),Lists!$I$20:$I$63),"")</f>
        <v/>
      </c>
      <c r="AG159" s="125" t="str">
        <f>IFERROR(IF(I159=X159,"",IF(X159="","",VLOOKUP(X159,Lists!$G$66:$H$70,2,FALSE)*V159*W159)),"")</f>
        <v/>
      </c>
      <c r="AH159" s="108" t="str">
        <f>IFERROR(VLOOKUP(J159,Lists!$G$3:$J$17,2,FALSE),"")</f>
        <v/>
      </c>
      <c r="AI159" s="108" t="str">
        <f>IFERROR(VLOOKUP(J159,Lists!$G$3:$J$17,3,FALSE),"")</f>
        <v/>
      </c>
      <c r="AJ159" s="108" t="str">
        <f>IFERROR(VLOOKUP(J159,Lists!$G$3:$J$17,4,FALSE),"")</f>
        <v/>
      </c>
      <c r="AK159" s="108" t="str">
        <f>IFERROR(VLOOKUP(P159,Lists!$C$30:$D$47,2,FALSE),"")</f>
        <v/>
      </c>
    </row>
    <row r="160" spans="2:37" x14ac:dyDescent="0.25">
      <c r="B160" s="5"/>
      <c r="C160" s="5"/>
      <c r="D160" s="122" t="str">
        <f>IFERROR(VLOOKUP(C160,Lists!$B$3:$E$13,3,FALSE),"")</f>
        <v/>
      </c>
      <c r="E160" s="123" t="str">
        <f>IFERROR(VLOOKUP(C160,Lists!$B$3:$E$13,4,FALSE),"")</f>
        <v/>
      </c>
      <c r="F160" s="5"/>
      <c r="H160" s="5"/>
      <c r="I160" s="5"/>
      <c r="J160" s="5"/>
      <c r="K160" s="5"/>
      <c r="L160" s="5"/>
      <c r="M160" s="5"/>
      <c r="N160" s="122" t="str" cm="1">
        <f t="array" ref="N160">IFERROR(_xlfn.XLOOKUP(1,(J160=Lists!$AC$3:$AC$886)*(K160=Lists!$AD$3:$AD$886)*(L160=Lists!$AE$3:$AE$886)*(M160=Lists!$AF$3:$AF$886),Lists!$AG$3:$AG$886),"")</f>
        <v/>
      </c>
      <c r="P160" s="5"/>
      <c r="Q160" s="5"/>
      <c r="R160" s="5"/>
      <c r="S160" s="5"/>
      <c r="T160" s="5"/>
      <c r="U160" s="5"/>
      <c r="V160" s="5"/>
      <c r="W160" s="5"/>
      <c r="X160" s="5"/>
      <c r="Z160" s="122" t="str">
        <f>IFERROR(((H160*N160)-(V160*W160))/1000*VLOOKUP(F160,Lists!$C$16:$E$20,2,FALSE)*D160,"")</f>
        <v/>
      </c>
      <c r="AA160" s="124" t="str">
        <f>IFERROR(((H160*N160)-(V160*W160))/1000*VLOOKUP(F160,Lists!$C$16:$E$20,3,FALSE)*E160,"")</f>
        <v/>
      </c>
      <c r="AB160" s="122" t="str">
        <f t="shared" si="5"/>
        <v/>
      </c>
      <c r="AC160" s="124" t="str">
        <f t="shared" si="4"/>
        <v/>
      </c>
      <c r="AD160" s="122" t="str">
        <f>IFERROR(((H160*N160)*(1-IF(I160="",0,VLOOKUP(I160,Lists!$C$23:$D$27,2,FALSE)))-(V160*W160)*(1-IF(X160="",0,VLOOKUP(X160,Lists!$C$23:$D$27,2,FALSE))))/1000*VLOOKUP(F160,Lists!$C$16:$E$20,2,FALSE)*D160,"")</f>
        <v/>
      </c>
      <c r="AE160" s="124" t="str">
        <f>IFERROR(((H160*N160)*(1-IF(I160="",0,VLOOKUP(I160,Lists!$C$23:$D$27,2,FALSE)))-(V160*W160)*(1-IF(X160="",0,VLOOKUP(X160,Lists!$C$23:$D$27,2,FALSE))))/1000*VLOOKUP(F160,Lists!$C$16:$E$20,3,FALSE)*E160,"")</f>
        <v/>
      </c>
      <c r="AF160" s="125" t="str" cm="1">
        <f t="array" ref="AF160">IFERROR(V160*_xlfn.XLOOKUP(1,(P160=Lists!$G$20:$G$63)*(Q160=Lists!$H$20:$H$63),Lists!$I$20:$I$63),"")</f>
        <v/>
      </c>
      <c r="AG160" s="125" t="str">
        <f>IFERROR(IF(I160=X160,"",IF(X160="","",VLOOKUP(X160,Lists!$G$66:$H$70,2,FALSE)*V160*W160)),"")</f>
        <v/>
      </c>
      <c r="AH160" s="108" t="str">
        <f>IFERROR(VLOOKUP(J160,Lists!$G$3:$J$17,2,FALSE),"")</f>
        <v/>
      </c>
      <c r="AI160" s="108" t="str">
        <f>IFERROR(VLOOKUP(J160,Lists!$G$3:$J$17,3,FALSE),"")</f>
        <v/>
      </c>
      <c r="AJ160" s="108" t="str">
        <f>IFERROR(VLOOKUP(J160,Lists!$G$3:$J$17,4,FALSE),"")</f>
        <v/>
      </c>
      <c r="AK160" s="108" t="str">
        <f>IFERROR(VLOOKUP(P160,Lists!$C$30:$D$47,2,FALSE),"")</f>
        <v/>
      </c>
    </row>
    <row r="161" spans="2:37" x14ac:dyDescent="0.25">
      <c r="B161" s="5"/>
      <c r="C161" s="5"/>
      <c r="D161" s="122" t="str">
        <f>IFERROR(VLOOKUP(C161,Lists!$B$3:$E$13,3,FALSE),"")</f>
        <v/>
      </c>
      <c r="E161" s="123" t="str">
        <f>IFERROR(VLOOKUP(C161,Lists!$B$3:$E$13,4,FALSE),"")</f>
        <v/>
      </c>
      <c r="F161" s="5"/>
      <c r="H161" s="5"/>
      <c r="I161" s="5"/>
      <c r="J161" s="5"/>
      <c r="K161" s="5"/>
      <c r="L161" s="5"/>
      <c r="M161" s="5"/>
      <c r="N161" s="122" t="str" cm="1">
        <f t="array" ref="N161">IFERROR(_xlfn.XLOOKUP(1,(J161=Lists!$AC$3:$AC$886)*(K161=Lists!$AD$3:$AD$886)*(L161=Lists!$AE$3:$AE$886)*(M161=Lists!$AF$3:$AF$886),Lists!$AG$3:$AG$886),"")</f>
        <v/>
      </c>
      <c r="P161" s="5"/>
      <c r="Q161" s="5"/>
      <c r="R161" s="5"/>
      <c r="S161" s="5"/>
      <c r="T161" s="5"/>
      <c r="U161" s="5"/>
      <c r="V161" s="5"/>
      <c r="W161" s="5"/>
      <c r="X161" s="5"/>
      <c r="Z161" s="122" t="str">
        <f>IFERROR(((H161*N161)-(V161*W161))/1000*VLOOKUP(F161,Lists!$C$16:$E$20,2,FALSE)*D161,"")</f>
        <v/>
      </c>
      <c r="AA161" s="124" t="str">
        <f>IFERROR(((H161*N161)-(V161*W161))/1000*VLOOKUP(F161,Lists!$C$16:$E$20,3,FALSE)*E161,"")</f>
        <v/>
      </c>
      <c r="AB161" s="122" t="str">
        <f t="shared" si="5"/>
        <v/>
      </c>
      <c r="AC161" s="124" t="str">
        <f t="shared" si="4"/>
        <v/>
      </c>
      <c r="AD161" s="122" t="str">
        <f>IFERROR(((H161*N161)*(1-IF(I161="",0,VLOOKUP(I161,Lists!$C$23:$D$27,2,FALSE)))-(V161*W161)*(1-IF(X161="",0,VLOOKUP(X161,Lists!$C$23:$D$27,2,FALSE))))/1000*VLOOKUP(F161,Lists!$C$16:$E$20,2,FALSE)*D161,"")</f>
        <v/>
      </c>
      <c r="AE161" s="124" t="str">
        <f>IFERROR(((H161*N161)*(1-IF(I161="",0,VLOOKUP(I161,Lists!$C$23:$D$27,2,FALSE)))-(V161*W161)*(1-IF(X161="",0,VLOOKUP(X161,Lists!$C$23:$D$27,2,FALSE))))/1000*VLOOKUP(F161,Lists!$C$16:$E$20,3,FALSE)*E161,"")</f>
        <v/>
      </c>
      <c r="AF161" s="125" t="str" cm="1">
        <f t="array" ref="AF161">IFERROR(V161*_xlfn.XLOOKUP(1,(P161=Lists!$G$20:$G$63)*(Q161=Lists!$H$20:$H$63),Lists!$I$20:$I$63),"")</f>
        <v/>
      </c>
      <c r="AG161" s="125" t="str">
        <f>IFERROR(IF(I161=X161,"",IF(X161="","",VLOOKUP(X161,Lists!$G$66:$H$70,2,FALSE)*V161*W161)),"")</f>
        <v/>
      </c>
      <c r="AH161" s="108" t="str">
        <f>IFERROR(VLOOKUP(J161,Lists!$G$3:$J$17,2,FALSE),"")</f>
        <v/>
      </c>
      <c r="AI161" s="108" t="str">
        <f>IFERROR(VLOOKUP(J161,Lists!$G$3:$J$17,3,FALSE),"")</f>
        <v/>
      </c>
      <c r="AJ161" s="108" t="str">
        <f>IFERROR(VLOOKUP(J161,Lists!$G$3:$J$17,4,FALSE),"")</f>
        <v/>
      </c>
      <c r="AK161" s="108" t="str">
        <f>IFERROR(VLOOKUP(P161,Lists!$C$30:$D$47,2,FALSE),"")</f>
        <v/>
      </c>
    </row>
    <row r="162" spans="2:37" x14ac:dyDescent="0.25">
      <c r="B162" s="5"/>
      <c r="C162" s="5"/>
      <c r="D162" s="122" t="str">
        <f>IFERROR(VLOOKUP(C162,Lists!$B$3:$E$13,3,FALSE),"")</f>
        <v/>
      </c>
      <c r="E162" s="123" t="str">
        <f>IFERROR(VLOOKUP(C162,Lists!$B$3:$E$13,4,FALSE),"")</f>
        <v/>
      </c>
      <c r="F162" s="5"/>
      <c r="H162" s="5"/>
      <c r="I162" s="5"/>
      <c r="J162" s="5"/>
      <c r="K162" s="5"/>
      <c r="L162" s="5"/>
      <c r="M162" s="5"/>
      <c r="N162" s="122" t="str" cm="1">
        <f t="array" ref="N162">IFERROR(_xlfn.XLOOKUP(1,(J162=Lists!$AC$3:$AC$886)*(K162=Lists!$AD$3:$AD$886)*(L162=Lists!$AE$3:$AE$886)*(M162=Lists!$AF$3:$AF$886),Lists!$AG$3:$AG$886),"")</f>
        <v/>
      </c>
      <c r="P162" s="5"/>
      <c r="Q162" s="5"/>
      <c r="R162" s="5"/>
      <c r="S162" s="5"/>
      <c r="T162" s="5"/>
      <c r="U162" s="5"/>
      <c r="V162" s="5"/>
      <c r="W162" s="5"/>
      <c r="X162" s="5"/>
      <c r="Z162" s="122" t="str">
        <f>IFERROR(((H162*N162)-(V162*W162))/1000*VLOOKUP(F162,Lists!$C$16:$E$20,2,FALSE)*D162,"")</f>
        <v/>
      </c>
      <c r="AA162" s="124" t="str">
        <f>IFERROR(((H162*N162)-(V162*W162))/1000*VLOOKUP(F162,Lists!$C$16:$E$20,3,FALSE)*E162,"")</f>
        <v/>
      </c>
      <c r="AB162" s="122" t="str">
        <f t="shared" si="5"/>
        <v/>
      </c>
      <c r="AC162" s="124" t="str">
        <f t="shared" si="4"/>
        <v/>
      </c>
      <c r="AD162" s="122" t="str">
        <f>IFERROR(((H162*N162)*(1-IF(I162="",0,VLOOKUP(I162,Lists!$C$23:$D$27,2,FALSE)))-(V162*W162)*(1-IF(X162="",0,VLOOKUP(X162,Lists!$C$23:$D$27,2,FALSE))))/1000*VLOOKUP(F162,Lists!$C$16:$E$20,2,FALSE)*D162,"")</f>
        <v/>
      </c>
      <c r="AE162" s="124" t="str">
        <f>IFERROR(((H162*N162)*(1-IF(I162="",0,VLOOKUP(I162,Lists!$C$23:$D$27,2,FALSE)))-(V162*W162)*(1-IF(X162="",0,VLOOKUP(X162,Lists!$C$23:$D$27,2,FALSE))))/1000*VLOOKUP(F162,Lists!$C$16:$E$20,3,FALSE)*E162,"")</f>
        <v/>
      </c>
      <c r="AF162" s="125" t="str" cm="1">
        <f t="array" ref="AF162">IFERROR(V162*_xlfn.XLOOKUP(1,(P162=Lists!$G$20:$G$63)*(Q162=Lists!$H$20:$H$63),Lists!$I$20:$I$63),"")</f>
        <v/>
      </c>
      <c r="AG162" s="125" t="str">
        <f>IFERROR(IF(I162=X162,"",IF(X162="","",VLOOKUP(X162,Lists!$G$66:$H$70,2,FALSE)*V162*W162)),"")</f>
        <v/>
      </c>
      <c r="AH162" s="108" t="str">
        <f>IFERROR(VLOOKUP(J162,Lists!$G$3:$J$17,2,FALSE),"")</f>
        <v/>
      </c>
      <c r="AI162" s="108" t="str">
        <f>IFERROR(VLOOKUP(J162,Lists!$G$3:$J$17,3,FALSE),"")</f>
        <v/>
      </c>
      <c r="AJ162" s="108" t="str">
        <f>IFERROR(VLOOKUP(J162,Lists!$G$3:$J$17,4,FALSE),"")</f>
        <v/>
      </c>
      <c r="AK162" s="108" t="str">
        <f>IFERROR(VLOOKUP(P162,Lists!$C$30:$D$47,2,FALSE),"")</f>
        <v/>
      </c>
    </row>
    <row r="163" spans="2:37" x14ac:dyDescent="0.25">
      <c r="B163" s="5"/>
      <c r="C163" s="5"/>
      <c r="D163" s="122" t="str">
        <f>IFERROR(VLOOKUP(C163,Lists!$B$3:$E$13,3,FALSE),"")</f>
        <v/>
      </c>
      <c r="E163" s="123" t="str">
        <f>IFERROR(VLOOKUP(C163,Lists!$B$3:$E$13,4,FALSE),"")</f>
        <v/>
      </c>
      <c r="F163" s="5"/>
      <c r="H163" s="5"/>
      <c r="I163" s="5"/>
      <c r="J163" s="5"/>
      <c r="K163" s="5"/>
      <c r="L163" s="5"/>
      <c r="M163" s="5"/>
      <c r="N163" s="122" t="str" cm="1">
        <f t="array" ref="N163">IFERROR(_xlfn.XLOOKUP(1,(J163=Lists!$AC$3:$AC$886)*(K163=Lists!$AD$3:$AD$886)*(L163=Lists!$AE$3:$AE$886)*(M163=Lists!$AF$3:$AF$886),Lists!$AG$3:$AG$886),"")</f>
        <v/>
      </c>
      <c r="P163" s="5"/>
      <c r="Q163" s="5"/>
      <c r="R163" s="5"/>
      <c r="S163" s="5"/>
      <c r="T163" s="5"/>
      <c r="U163" s="5"/>
      <c r="V163" s="5"/>
      <c r="W163" s="5"/>
      <c r="X163" s="5"/>
      <c r="Z163" s="122" t="str">
        <f>IFERROR(((H163*N163)-(V163*W163))/1000*VLOOKUP(F163,Lists!$C$16:$E$20,2,FALSE)*D163,"")</f>
        <v/>
      </c>
      <c r="AA163" s="124" t="str">
        <f>IFERROR(((H163*N163)-(V163*W163))/1000*VLOOKUP(F163,Lists!$C$16:$E$20,3,FALSE)*E163,"")</f>
        <v/>
      </c>
      <c r="AB163" s="122" t="str">
        <f t="shared" si="5"/>
        <v/>
      </c>
      <c r="AC163" s="124" t="str">
        <f t="shared" si="4"/>
        <v/>
      </c>
      <c r="AD163" s="122" t="str">
        <f>IFERROR(((H163*N163)*(1-IF(I163="",0,VLOOKUP(I163,Lists!$C$23:$D$27,2,FALSE)))-(V163*W163)*(1-IF(X163="",0,VLOOKUP(X163,Lists!$C$23:$D$27,2,FALSE))))/1000*VLOOKUP(F163,Lists!$C$16:$E$20,2,FALSE)*D163,"")</f>
        <v/>
      </c>
      <c r="AE163" s="124" t="str">
        <f>IFERROR(((H163*N163)*(1-IF(I163="",0,VLOOKUP(I163,Lists!$C$23:$D$27,2,FALSE)))-(V163*W163)*(1-IF(X163="",0,VLOOKUP(X163,Lists!$C$23:$D$27,2,FALSE))))/1000*VLOOKUP(F163,Lists!$C$16:$E$20,3,FALSE)*E163,"")</f>
        <v/>
      </c>
      <c r="AF163" s="125" t="str" cm="1">
        <f t="array" ref="AF163">IFERROR(V163*_xlfn.XLOOKUP(1,(P163=Lists!$G$20:$G$63)*(Q163=Lists!$H$20:$H$63),Lists!$I$20:$I$63),"")</f>
        <v/>
      </c>
      <c r="AG163" s="125" t="str">
        <f>IFERROR(IF(I163=X163,"",IF(X163="","",VLOOKUP(X163,Lists!$G$66:$H$70,2,FALSE)*V163*W163)),"")</f>
        <v/>
      </c>
      <c r="AH163" s="108" t="str">
        <f>IFERROR(VLOOKUP(J163,Lists!$G$3:$J$17,2,FALSE),"")</f>
        <v/>
      </c>
      <c r="AI163" s="108" t="str">
        <f>IFERROR(VLOOKUP(J163,Lists!$G$3:$J$17,3,FALSE),"")</f>
        <v/>
      </c>
      <c r="AJ163" s="108" t="str">
        <f>IFERROR(VLOOKUP(J163,Lists!$G$3:$J$17,4,FALSE),"")</f>
        <v/>
      </c>
      <c r="AK163" s="108" t="str">
        <f>IFERROR(VLOOKUP(P163,Lists!$C$30:$D$47,2,FALSE),"")</f>
        <v/>
      </c>
    </row>
    <row r="164" spans="2:37" x14ac:dyDescent="0.25">
      <c r="B164" s="5"/>
      <c r="C164" s="5"/>
      <c r="D164" s="122" t="str">
        <f>IFERROR(VLOOKUP(C164,Lists!$B$3:$E$13,3,FALSE),"")</f>
        <v/>
      </c>
      <c r="E164" s="123" t="str">
        <f>IFERROR(VLOOKUP(C164,Lists!$B$3:$E$13,4,FALSE),"")</f>
        <v/>
      </c>
      <c r="F164" s="5"/>
      <c r="H164" s="5"/>
      <c r="I164" s="5"/>
      <c r="J164" s="5"/>
      <c r="K164" s="5"/>
      <c r="L164" s="5"/>
      <c r="M164" s="5"/>
      <c r="N164" s="122" t="str" cm="1">
        <f t="array" ref="N164">IFERROR(_xlfn.XLOOKUP(1,(J164=Lists!$AC$3:$AC$886)*(K164=Lists!$AD$3:$AD$886)*(L164=Lists!$AE$3:$AE$886)*(M164=Lists!$AF$3:$AF$886),Lists!$AG$3:$AG$886),"")</f>
        <v/>
      </c>
      <c r="P164" s="5"/>
      <c r="Q164" s="5"/>
      <c r="R164" s="5"/>
      <c r="S164" s="5"/>
      <c r="T164" s="5"/>
      <c r="U164" s="5"/>
      <c r="V164" s="5"/>
      <c r="W164" s="5"/>
      <c r="X164" s="5"/>
      <c r="Z164" s="122" t="str">
        <f>IFERROR(((H164*N164)-(V164*W164))/1000*VLOOKUP(F164,Lists!$C$16:$E$20,2,FALSE)*D164,"")</f>
        <v/>
      </c>
      <c r="AA164" s="124" t="str">
        <f>IFERROR(((H164*N164)-(V164*W164))/1000*VLOOKUP(F164,Lists!$C$16:$E$20,3,FALSE)*E164,"")</f>
        <v/>
      </c>
      <c r="AB164" s="122" t="str">
        <f t="shared" si="5"/>
        <v/>
      </c>
      <c r="AC164" s="124" t="str">
        <f t="shared" si="4"/>
        <v/>
      </c>
      <c r="AD164" s="122" t="str">
        <f>IFERROR(((H164*N164)*(1-IF(I164="",0,VLOOKUP(I164,Lists!$C$23:$D$27,2,FALSE)))-(V164*W164)*(1-IF(X164="",0,VLOOKUP(X164,Lists!$C$23:$D$27,2,FALSE))))/1000*VLOOKUP(F164,Lists!$C$16:$E$20,2,FALSE)*D164,"")</f>
        <v/>
      </c>
      <c r="AE164" s="124" t="str">
        <f>IFERROR(((H164*N164)*(1-IF(I164="",0,VLOOKUP(I164,Lists!$C$23:$D$27,2,FALSE)))-(V164*W164)*(1-IF(X164="",0,VLOOKUP(X164,Lists!$C$23:$D$27,2,FALSE))))/1000*VLOOKUP(F164,Lists!$C$16:$E$20,3,FALSE)*E164,"")</f>
        <v/>
      </c>
      <c r="AF164" s="125" t="str" cm="1">
        <f t="array" ref="AF164">IFERROR(V164*_xlfn.XLOOKUP(1,(P164=Lists!$G$20:$G$63)*(Q164=Lists!$H$20:$H$63),Lists!$I$20:$I$63),"")</f>
        <v/>
      </c>
      <c r="AG164" s="125" t="str">
        <f>IFERROR(IF(I164=X164,"",IF(X164="","",VLOOKUP(X164,Lists!$G$66:$H$70,2,FALSE)*V164*W164)),"")</f>
        <v/>
      </c>
      <c r="AH164" s="108" t="str">
        <f>IFERROR(VLOOKUP(J164,Lists!$G$3:$J$17,2,FALSE),"")</f>
        <v/>
      </c>
      <c r="AI164" s="108" t="str">
        <f>IFERROR(VLOOKUP(J164,Lists!$G$3:$J$17,3,FALSE),"")</f>
        <v/>
      </c>
      <c r="AJ164" s="108" t="str">
        <f>IFERROR(VLOOKUP(J164,Lists!$G$3:$J$17,4,FALSE),"")</f>
        <v/>
      </c>
      <c r="AK164" s="108" t="str">
        <f>IFERROR(VLOOKUP(P164,Lists!$C$30:$D$47,2,FALSE),"")</f>
        <v/>
      </c>
    </row>
    <row r="165" spans="2:37" x14ac:dyDescent="0.25">
      <c r="B165" s="5"/>
      <c r="C165" s="5"/>
      <c r="D165" s="122" t="str">
        <f>IFERROR(VLOOKUP(C165,Lists!$B$3:$E$13,3,FALSE),"")</f>
        <v/>
      </c>
      <c r="E165" s="123" t="str">
        <f>IFERROR(VLOOKUP(C165,Lists!$B$3:$E$13,4,FALSE),"")</f>
        <v/>
      </c>
      <c r="F165" s="5"/>
      <c r="H165" s="5"/>
      <c r="I165" s="5"/>
      <c r="J165" s="5"/>
      <c r="K165" s="5"/>
      <c r="L165" s="5"/>
      <c r="M165" s="5"/>
      <c r="N165" s="122" t="str" cm="1">
        <f t="array" ref="N165">IFERROR(_xlfn.XLOOKUP(1,(J165=Lists!$AC$3:$AC$886)*(K165=Lists!$AD$3:$AD$886)*(L165=Lists!$AE$3:$AE$886)*(M165=Lists!$AF$3:$AF$886),Lists!$AG$3:$AG$886),"")</f>
        <v/>
      </c>
      <c r="P165" s="5"/>
      <c r="Q165" s="5"/>
      <c r="R165" s="5"/>
      <c r="S165" s="5"/>
      <c r="T165" s="5"/>
      <c r="U165" s="5"/>
      <c r="V165" s="5"/>
      <c r="W165" s="5"/>
      <c r="X165" s="5"/>
      <c r="Z165" s="122" t="str">
        <f>IFERROR(((H165*N165)-(V165*W165))/1000*VLOOKUP(F165,Lists!$C$16:$E$20,2,FALSE)*D165,"")</f>
        <v/>
      </c>
      <c r="AA165" s="124" t="str">
        <f>IFERROR(((H165*N165)-(V165*W165))/1000*VLOOKUP(F165,Lists!$C$16:$E$20,3,FALSE)*E165,"")</f>
        <v/>
      </c>
      <c r="AB165" s="122" t="str">
        <f t="shared" si="5"/>
        <v/>
      </c>
      <c r="AC165" s="124" t="str">
        <f t="shared" si="4"/>
        <v/>
      </c>
      <c r="AD165" s="122" t="str">
        <f>IFERROR(((H165*N165)*(1-IF(I165="",0,VLOOKUP(I165,Lists!$C$23:$D$27,2,FALSE)))-(V165*W165)*(1-IF(X165="",0,VLOOKUP(X165,Lists!$C$23:$D$27,2,FALSE))))/1000*VLOOKUP(F165,Lists!$C$16:$E$20,2,FALSE)*D165,"")</f>
        <v/>
      </c>
      <c r="AE165" s="124" t="str">
        <f>IFERROR(((H165*N165)*(1-IF(I165="",0,VLOOKUP(I165,Lists!$C$23:$D$27,2,FALSE)))-(V165*W165)*(1-IF(X165="",0,VLOOKUP(X165,Lists!$C$23:$D$27,2,FALSE))))/1000*VLOOKUP(F165,Lists!$C$16:$E$20,3,FALSE)*E165,"")</f>
        <v/>
      </c>
      <c r="AF165" s="125" t="str" cm="1">
        <f t="array" ref="AF165">IFERROR(V165*_xlfn.XLOOKUP(1,(P165=Lists!$G$20:$G$63)*(Q165=Lists!$H$20:$H$63),Lists!$I$20:$I$63),"")</f>
        <v/>
      </c>
      <c r="AG165" s="125" t="str">
        <f>IFERROR(IF(I165=X165,"",IF(X165="","",VLOOKUP(X165,Lists!$G$66:$H$70,2,FALSE)*V165*W165)),"")</f>
        <v/>
      </c>
      <c r="AH165" s="108" t="str">
        <f>IFERROR(VLOOKUP(J165,Lists!$G$3:$J$17,2,FALSE),"")</f>
        <v/>
      </c>
      <c r="AI165" s="108" t="str">
        <f>IFERROR(VLOOKUP(J165,Lists!$G$3:$J$17,3,FALSE),"")</f>
        <v/>
      </c>
      <c r="AJ165" s="108" t="str">
        <f>IFERROR(VLOOKUP(J165,Lists!$G$3:$J$17,4,FALSE),"")</f>
        <v/>
      </c>
      <c r="AK165" s="108" t="str">
        <f>IFERROR(VLOOKUP(P165,Lists!$C$30:$D$47,2,FALSE),"")</f>
        <v/>
      </c>
    </row>
    <row r="166" spans="2:37" x14ac:dyDescent="0.25">
      <c r="B166" s="5"/>
      <c r="C166" s="5"/>
      <c r="D166" s="122" t="str">
        <f>IFERROR(VLOOKUP(C166,Lists!$B$3:$E$13,3,FALSE),"")</f>
        <v/>
      </c>
      <c r="E166" s="123" t="str">
        <f>IFERROR(VLOOKUP(C166,Lists!$B$3:$E$13,4,FALSE),"")</f>
        <v/>
      </c>
      <c r="F166" s="5"/>
      <c r="H166" s="5"/>
      <c r="I166" s="5"/>
      <c r="J166" s="5"/>
      <c r="K166" s="5"/>
      <c r="L166" s="5"/>
      <c r="M166" s="5"/>
      <c r="N166" s="122" t="str" cm="1">
        <f t="array" ref="N166">IFERROR(_xlfn.XLOOKUP(1,(J166=Lists!$AC$3:$AC$886)*(K166=Lists!$AD$3:$AD$886)*(L166=Lists!$AE$3:$AE$886)*(M166=Lists!$AF$3:$AF$886),Lists!$AG$3:$AG$886),"")</f>
        <v/>
      </c>
      <c r="P166" s="5"/>
      <c r="Q166" s="5"/>
      <c r="R166" s="5"/>
      <c r="S166" s="5"/>
      <c r="T166" s="5"/>
      <c r="U166" s="5"/>
      <c r="V166" s="5"/>
      <c r="W166" s="5"/>
      <c r="X166" s="5"/>
      <c r="Z166" s="122" t="str">
        <f>IFERROR(((H166*N166)-(V166*W166))/1000*VLOOKUP(F166,Lists!$C$16:$E$20,2,FALSE)*D166,"")</f>
        <v/>
      </c>
      <c r="AA166" s="124" t="str">
        <f>IFERROR(((H166*N166)-(V166*W166))/1000*VLOOKUP(F166,Lists!$C$16:$E$20,3,FALSE)*E166,"")</f>
        <v/>
      </c>
      <c r="AB166" s="122" t="str">
        <f t="shared" si="5"/>
        <v/>
      </c>
      <c r="AC166" s="124" t="str">
        <f t="shared" si="4"/>
        <v/>
      </c>
      <c r="AD166" s="122" t="str">
        <f>IFERROR(((H166*N166)*(1-IF(I166="",0,VLOOKUP(I166,Lists!$C$23:$D$27,2,FALSE)))-(V166*W166)*(1-IF(X166="",0,VLOOKUP(X166,Lists!$C$23:$D$27,2,FALSE))))/1000*VLOOKUP(F166,Lists!$C$16:$E$20,2,FALSE)*D166,"")</f>
        <v/>
      </c>
      <c r="AE166" s="124" t="str">
        <f>IFERROR(((H166*N166)*(1-IF(I166="",0,VLOOKUP(I166,Lists!$C$23:$D$27,2,FALSE)))-(V166*W166)*(1-IF(X166="",0,VLOOKUP(X166,Lists!$C$23:$D$27,2,FALSE))))/1000*VLOOKUP(F166,Lists!$C$16:$E$20,3,FALSE)*E166,"")</f>
        <v/>
      </c>
      <c r="AF166" s="125" t="str" cm="1">
        <f t="array" ref="AF166">IFERROR(V166*_xlfn.XLOOKUP(1,(P166=Lists!$G$20:$G$63)*(Q166=Lists!$H$20:$H$63),Lists!$I$20:$I$63),"")</f>
        <v/>
      </c>
      <c r="AG166" s="125" t="str">
        <f>IFERROR(IF(I166=X166,"",IF(X166="","",VLOOKUP(X166,Lists!$G$66:$H$70,2,FALSE)*V166*W166)),"")</f>
        <v/>
      </c>
      <c r="AH166" s="108" t="str">
        <f>IFERROR(VLOOKUP(J166,Lists!$G$3:$J$17,2,FALSE),"")</f>
        <v/>
      </c>
      <c r="AI166" s="108" t="str">
        <f>IFERROR(VLOOKUP(J166,Lists!$G$3:$J$17,3,FALSE),"")</f>
        <v/>
      </c>
      <c r="AJ166" s="108" t="str">
        <f>IFERROR(VLOOKUP(J166,Lists!$G$3:$J$17,4,FALSE),"")</f>
        <v/>
      </c>
      <c r="AK166" s="108" t="str">
        <f>IFERROR(VLOOKUP(P166,Lists!$C$30:$D$47,2,FALSE),"")</f>
        <v/>
      </c>
    </row>
    <row r="167" spans="2:37" x14ac:dyDescent="0.25">
      <c r="B167" s="5"/>
      <c r="C167" s="5"/>
      <c r="D167" s="122" t="str">
        <f>IFERROR(VLOOKUP(C167,Lists!$B$3:$E$13,3,FALSE),"")</f>
        <v/>
      </c>
      <c r="E167" s="123" t="str">
        <f>IFERROR(VLOOKUP(C167,Lists!$B$3:$E$13,4,FALSE),"")</f>
        <v/>
      </c>
      <c r="F167" s="5"/>
      <c r="H167" s="5"/>
      <c r="I167" s="5"/>
      <c r="J167" s="5"/>
      <c r="K167" s="5"/>
      <c r="L167" s="5"/>
      <c r="M167" s="5"/>
      <c r="N167" s="122" t="str" cm="1">
        <f t="array" ref="N167">IFERROR(_xlfn.XLOOKUP(1,(J167=Lists!$AC$3:$AC$886)*(K167=Lists!$AD$3:$AD$886)*(L167=Lists!$AE$3:$AE$886)*(M167=Lists!$AF$3:$AF$886),Lists!$AG$3:$AG$886),"")</f>
        <v/>
      </c>
      <c r="P167" s="5"/>
      <c r="Q167" s="5"/>
      <c r="R167" s="5"/>
      <c r="S167" s="5"/>
      <c r="T167" s="5"/>
      <c r="U167" s="5"/>
      <c r="V167" s="5"/>
      <c r="W167" s="5"/>
      <c r="X167" s="5"/>
      <c r="Z167" s="122" t="str">
        <f>IFERROR(((H167*N167)-(V167*W167))/1000*VLOOKUP(F167,Lists!$C$16:$E$20,2,FALSE)*D167,"")</f>
        <v/>
      </c>
      <c r="AA167" s="124" t="str">
        <f>IFERROR(((H167*N167)-(V167*W167))/1000*VLOOKUP(F167,Lists!$C$16:$E$20,3,FALSE)*E167,"")</f>
        <v/>
      </c>
      <c r="AB167" s="122" t="str">
        <f t="shared" si="5"/>
        <v/>
      </c>
      <c r="AC167" s="124" t="str">
        <f t="shared" si="4"/>
        <v/>
      </c>
      <c r="AD167" s="122" t="str">
        <f>IFERROR(((H167*N167)*(1-IF(I167="",0,VLOOKUP(I167,Lists!$C$23:$D$27,2,FALSE)))-(V167*W167)*(1-IF(X167="",0,VLOOKUP(X167,Lists!$C$23:$D$27,2,FALSE))))/1000*VLOOKUP(F167,Lists!$C$16:$E$20,2,FALSE)*D167,"")</f>
        <v/>
      </c>
      <c r="AE167" s="124" t="str">
        <f>IFERROR(((H167*N167)*(1-IF(I167="",0,VLOOKUP(I167,Lists!$C$23:$D$27,2,FALSE)))-(V167*W167)*(1-IF(X167="",0,VLOOKUP(X167,Lists!$C$23:$D$27,2,FALSE))))/1000*VLOOKUP(F167,Lists!$C$16:$E$20,3,FALSE)*E167,"")</f>
        <v/>
      </c>
      <c r="AF167" s="125" t="str" cm="1">
        <f t="array" ref="AF167">IFERROR(V167*_xlfn.XLOOKUP(1,(P167=Lists!$G$20:$G$63)*(Q167=Lists!$H$20:$H$63),Lists!$I$20:$I$63),"")</f>
        <v/>
      </c>
      <c r="AG167" s="125" t="str">
        <f>IFERROR(IF(I167=X167,"",IF(X167="","",VLOOKUP(X167,Lists!$G$66:$H$70,2,FALSE)*V167*W167)),"")</f>
        <v/>
      </c>
      <c r="AH167" s="108" t="str">
        <f>IFERROR(VLOOKUP(J167,Lists!$G$3:$J$17,2,FALSE),"")</f>
        <v/>
      </c>
      <c r="AI167" s="108" t="str">
        <f>IFERROR(VLOOKUP(J167,Lists!$G$3:$J$17,3,FALSE),"")</f>
        <v/>
      </c>
      <c r="AJ167" s="108" t="str">
        <f>IFERROR(VLOOKUP(J167,Lists!$G$3:$J$17,4,FALSE),"")</f>
        <v/>
      </c>
      <c r="AK167" s="108" t="str">
        <f>IFERROR(VLOOKUP(P167,Lists!$C$30:$D$47,2,FALSE),"")</f>
        <v/>
      </c>
    </row>
    <row r="168" spans="2:37" x14ac:dyDescent="0.25">
      <c r="B168" s="5"/>
      <c r="C168" s="5"/>
      <c r="D168" s="122" t="str">
        <f>IFERROR(VLOOKUP(C168,Lists!$B$3:$E$13,3,FALSE),"")</f>
        <v/>
      </c>
      <c r="E168" s="123" t="str">
        <f>IFERROR(VLOOKUP(C168,Lists!$B$3:$E$13,4,FALSE),"")</f>
        <v/>
      </c>
      <c r="F168" s="5"/>
      <c r="H168" s="5"/>
      <c r="I168" s="5"/>
      <c r="J168" s="5"/>
      <c r="K168" s="5"/>
      <c r="L168" s="5"/>
      <c r="M168" s="5"/>
      <c r="N168" s="122" t="str" cm="1">
        <f t="array" ref="N168">IFERROR(_xlfn.XLOOKUP(1,(J168=Lists!$AC$3:$AC$886)*(K168=Lists!$AD$3:$AD$886)*(L168=Lists!$AE$3:$AE$886)*(M168=Lists!$AF$3:$AF$886),Lists!$AG$3:$AG$886),"")</f>
        <v/>
      </c>
      <c r="P168" s="5"/>
      <c r="Q168" s="5"/>
      <c r="R168" s="5"/>
      <c r="S168" s="5"/>
      <c r="T168" s="5"/>
      <c r="U168" s="5"/>
      <c r="V168" s="5"/>
      <c r="W168" s="5"/>
      <c r="X168" s="5"/>
      <c r="Z168" s="122" t="str">
        <f>IFERROR(((H168*N168)-(V168*W168))/1000*VLOOKUP(F168,Lists!$C$16:$E$20,2,FALSE)*D168,"")</f>
        <v/>
      </c>
      <c r="AA168" s="124" t="str">
        <f>IFERROR(((H168*N168)-(V168*W168))/1000*VLOOKUP(F168,Lists!$C$16:$E$20,3,FALSE)*E168,"")</f>
        <v/>
      </c>
      <c r="AB168" s="122" t="str">
        <f t="shared" si="5"/>
        <v/>
      </c>
      <c r="AC168" s="124" t="str">
        <f t="shared" si="4"/>
        <v/>
      </c>
      <c r="AD168" s="122" t="str">
        <f>IFERROR(((H168*N168)*(1-IF(I168="",0,VLOOKUP(I168,Lists!$C$23:$D$27,2,FALSE)))-(V168*W168)*(1-IF(X168="",0,VLOOKUP(X168,Lists!$C$23:$D$27,2,FALSE))))/1000*VLOOKUP(F168,Lists!$C$16:$E$20,2,FALSE)*D168,"")</f>
        <v/>
      </c>
      <c r="AE168" s="124" t="str">
        <f>IFERROR(((H168*N168)*(1-IF(I168="",0,VLOOKUP(I168,Lists!$C$23:$D$27,2,FALSE)))-(V168*W168)*(1-IF(X168="",0,VLOOKUP(X168,Lists!$C$23:$D$27,2,FALSE))))/1000*VLOOKUP(F168,Lists!$C$16:$E$20,3,FALSE)*E168,"")</f>
        <v/>
      </c>
      <c r="AF168" s="125" t="str" cm="1">
        <f t="array" ref="AF168">IFERROR(V168*_xlfn.XLOOKUP(1,(P168=Lists!$G$20:$G$63)*(Q168=Lists!$H$20:$H$63),Lists!$I$20:$I$63),"")</f>
        <v/>
      </c>
      <c r="AG168" s="125" t="str">
        <f>IFERROR(IF(I168=X168,"",IF(X168="","",VLOOKUP(X168,Lists!$G$66:$H$70,2,FALSE)*V168*W168)),"")</f>
        <v/>
      </c>
      <c r="AH168" s="108" t="str">
        <f>IFERROR(VLOOKUP(J168,Lists!$G$3:$J$17,2,FALSE),"")</f>
        <v/>
      </c>
      <c r="AI168" s="108" t="str">
        <f>IFERROR(VLOOKUP(J168,Lists!$G$3:$J$17,3,FALSE),"")</f>
        <v/>
      </c>
      <c r="AJ168" s="108" t="str">
        <f>IFERROR(VLOOKUP(J168,Lists!$G$3:$J$17,4,FALSE),"")</f>
        <v/>
      </c>
      <c r="AK168" s="108" t="str">
        <f>IFERROR(VLOOKUP(P168,Lists!$C$30:$D$47,2,FALSE),"")</f>
        <v/>
      </c>
    </row>
    <row r="169" spans="2:37" x14ac:dyDescent="0.25">
      <c r="B169" s="5"/>
      <c r="C169" s="5"/>
      <c r="D169" s="122" t="str">
        <f>IFERROR(VLOOKUP(C169,Lists!$B$3:$E$13,3,FALSE),"")</f>
        <v/>
      </c>
      <c r="E169" s="123" t="str">
        <f>IFERROR(VLOOKUP(C169,Lists!$B$3:$E$13,4,FALSE),"")</f>
        <v/>
      </c>
      <c r="F169" s="5"/>
      <c r="H169" s="5"/>
      <c r="I169" s="5"/>
      <c r="J169" s="5"/>
      <c r="K169" s="5"/>
      <c r="L169" s="5"/>
      <c r="M169" s="5"/>
      <c r="N169" s="122" t="str" cm="1">
        <f t="array" ref="N169">IFERROR(_xlfn.XLOOKUP(1,(J169=Lists!$AC$3:$AC$886)*(K169=Lists!$AD$3:$AD$886)*(L169=Lists!$AE$3:$AE$886)*(M169=Lists!$AF$3:$AF$886),Lists!$AG$3:$AG$886),"")</f>
        <v/>
      </c>
      <c r="P169" s="5"/>
      <c r="Q169" s="5"/>
      <c r="R169" s="5"/>
      <c r="S169" s="5"/>
      <c r="T169" s="5"/>
      <c r="U169" s="5"/>
      <c r="V169" s="5"/>
      <c r="W169" s="5"/>
      <c r="X169" s="5"/>
      <c r="Z169" s="122" t="str">
        <f>IFERROR(((H169*N169)-(V169*W169))/1000*VLOOKUP(F169,Lists!$C$16:$E$20,2,FALSE)*D169,"")</f>
        <v/>
      </c>
      <c r="AA169" s="124" t="str">
        <f>IFERROR(((H169*N169)-(V169*W169))/1000*VLOOKUP(F169,Lists!$C$16:$E$20,3,FALSE)*E169,"")</f>
        <v/>
      </c>
      <c r="AB169" s="122" t="str">
        <f t="shared" si="5"/>
        <v/>
      </c>
      <c r="AC169" s="124" t="str">
        <f t="shared" si="4"/>
        <v/>
      </c>
      <c r="AD169" s="122" t="str">
        <f>IFERROR(((H169*N169)*(1-IF(I169="",0,VLOOKUP(I169,Lists!$C$23:$D$27,2,FALSE)))-(V169*W169)*(1-IF(X169="",0,VLOOKUP(X169,Lists!$C$23:$D$27,2,FALSE))))/1000*VLOOKUP(F169,Lists!$C$16:$E$20,2,FALSE)*D169,"")</f>
        <v/>
      </c>
      <c r="AE169" s="124" t="str">
        <f>IFERROR(((H169*N169)*(1-IF(I169="",0,VLOOKUP(I169,Lists!$C$23:$D$27,2,FALSE)))-(V169*W169)*(1-IF(X169="",0,VLOOKUP(X169,Lists!$C$23:$D$27,2,FALSE))))/1000*VLOOKUP(F169,Lists!$C$16:$E$20,3,FALSE)*E169,"")</f>
        <v/>
      </c>
      <c r="AF169" s="125" t="str" cm="1">
        <f t="array" ref="AF169">IFERROR(V169*_xlfn.XLOOKUP(1,(P169=Lists!$G$20:$G$63)*(Q169=Lists!$H$20:$H$63),Lists!$I$20:$I$63),"")</f>
        <v/>
      </c>
      <c r="AG169" s="125" t="str">
        <f>IFERROR(IF(I169=X169,"",IF(X169="","",VLOOKUP(X169,Lists!$G$66:$H$70,2,FALSE)*V169*W169)),"")</f>
        <v/>
      </c>
      <c r="AH169" s="108" t="str">
        <f>IFERROR(VLOOKUP(J169,Lists!$G$3:$J$17,2,FALSE),"")</f>
        <v/>
      </c>
      <c r="AI169" s="108" t="str">
        <f>IFERROR(VLOOKUP(J169,Lists!$G$3:$J$17,3,FALSE),"")</f>
        <v/>
      </c>
      <c r="AJ169" s="108" t="str">
        <f>IFERROR(VLOOKUP(J169,Lists!$G$3:$J$17,4,FALSE),"")</f>
        <v/>
      </c>
      <c r="AK169" s="108" t="str">
        <f>IFERROR(VLOOKUP(P169,Lists!$C$30:$D$47,2,FALSE),"")</f>
        <v/>
      </c>
    </row>
    <row r="170" spans="2:37" x14ac:dyDescent="0.25">
      <c r="B170" s="5"/>
      <c r="C170" s="5"/>
      <c r="D170" s="122" t="str">
        <f>IFERROR(VLOOKUP(C170,Lists!$B$3:$E$13,3,FALSE),"")</f>
        <v/>
      </c>
      <c r="E170" s="123" t="str">
        <f>IFERROR(VLOOKUP(C170,Lists!$B$3:$E$13,4,FALSE),"")</f>
        <v/>
      </c>
      <c r="F170" s="5"/>
      <c r="H170" s="5"/>
      <c r="I170" s="5"/>
      <c r="J170" s="5"/>
      <c r="K170" s="5"/>
      <c r="L170" s="5"/>
      <c r="M170" s="5"/>
      <c r="N170" s="122" t="str" cm="1">
        <f t="array" ref="N170">IFERROR(_xlfn.XLOOKUP(1,(J170=Lists!$AC$3:$AC$886)*(K170=Lists!$AD$3:$AD$886)*(L170=Lists!$AE$3:$AE$886)*(M170=Lists!$AF$3:$AF$886),Lists!$AG$3:$AG$886),"")</f>
        <v/>
      </c>
      <c r="P170" s="5"/>
      <c r="Q170" s="5"/>
      <c r="R170" s="5"/>
      <c r="S170" s="5"/>
      <c r="T170" s="5"/>
      <c r="U170" s="5"/>
      <c r="V170" s="5"/>
      <c r="W170" s="5"/>
      <c r="X170" s="5"/>
      <c r="Z170" s="122" t="str">
        <f>IFERROR(((H170*N170)-(V170*W170))/1000*VLOOKUP(F170,Lists!$C$16:$E$20,2,FALSE)*D170,"")</f>
        <v/>
      </c>
      <c r="AA170" s="124" t="str">
        <f>IFERROR(((H170*N170)-(V170*W170))/1000*VLOOKUP(F170,Lists!$C$16:$E$20,3,FALSE)*E170,"")</f>
        <v/>
      </c>
      <c r="AB170" s="122" t="str">
        <f t="shared" si="5"/>
        <v/>
      </c>
      <c r="AC170" s="124" t="str">
        <f t="shared" si="4"/>
        <v/>
      </c>
      <c r="AD170" s="122" t="str">
        <f>IFERROR(((H170*N170)*(1-IF(I170="",0,VLOOKUP(I170,Lists!$C$23:$D$27,2,FALSE)))-(V170*W170)*(1-IF(X170="",0,VLOOKUP(X170,Lists!$C$23:$D$27,2,FALSE))))/1000*VLOOKUP(F170,Lists!$C$16:$E$20,2,FALSE)*D170,"")</f>
        <v/>
      </c>
      <c r="AE170" s="124" t="str">
        <f>IFERROR(((H170*N170)*(1-IF(I170="",0,VLOOKUP(I170,Lists!$C$23:$D$27,2,FALSE)))-(V170*W170)*(1-IF(X170="",0,VLOOKUP(X170,Lists!$C$23:$D$27,2,FALSE))))/1000*VLOOKUP(F170,Lists!$C$16:$E$20,3,FALSE)*E170,"")</f>
        <v/>
      </c>
      <c r="AF170" s="125" t="str" cm="1">
        <f t="array" ref="AF170">IFERROR(V170*_xlfn.XLOOKUP(1,(P170=Lists!$G$20:$G$63)*(Q170=Lists!$H$20:$H$63),Lists!$I$20:$I$63),"")</f>
        <v/>
      </c>
      <c r="AG170" s="125" t="str">
        <f>IFERROR(IF(I170=X170,"",IF(X170="","",VLOOKUP(X170,Lists!$G$66:$H$70,2,FALSE)*V170*W170)),"")</f>
        <v/>
      </c>
      <c r="AH170" s="108" t="str">
        <f>IFERROR(VLOOKUP(J170,Lists!$G$3:$J$17,2,FALSE),"")</f>
        <v/>
      </c>
      <c r="AI170" s="108" t="str">
        <f>IFERROR(VLOOKUP(J170,Lists!$G$3:$J$17,3,FALSE),"")</f>
        <v/>
      </c>
      <c r="AJ170" s="108" t="str">
        <f>IFERROR(VLOOKUP(J170,Lists!$G$3:$J$17,4,FALSE),"")</f>
        <v/>
      </c>
      <c r="AK170" s="108" t="str">
        <f>IFERROR(VLOOKUP(P170,Lists!$C$30:$D$47,2,FALSE),"")</f>
        <v/>
      </c>
    </row>
    <row r="171" spans="2:37" x14ac:dyDescent="0.25">
      <c r="B171" s="5"/>
      <c r="C171" s="5"/>
      <c r="D171" s="122" t="str">
        <f>IFERROR(VLOOKUP(C171,Lists!$B$3:$E$13,3,FALSE),"")</f>
        <v/>
      </c>
      <c r="E171" s="123" t="str">
        <f>IFERROR(VLOOKUP(C171,Lists!$B$3:$E$13,4,FALSE),"")</f>
        <v/>
      </c>
      <c r="F171" s="5"/>
      <c r="H171" s="5"/>
      <c r="I171" s="5"/>
      <c r="J171" s="5"/>
      <c r="K171" s="5"/>
      <c r="L171" s="5"/>
      <c r="M171" s="5"/>
      <c r="N171" s="122" t="str" cm="1">
        <f t="array" ref="N171">IFERROR(_xlfn.XLOOKUP(1,(J171=Lists!$AC$3:$AC$886)*(K171=Lists!$AD$3:$AD$886)*(L171=Lists!$AE$3:$AE$886)*(M171=Lists!$AF$3:$AF$886),Lists!$AG$3:$AG$886),"")</f>
        <v/>
      </c>
      <c r="P171" s="5"/>
      <c r="Q171" s="5"/>
      <c r="R171" s="5"/>
      <c r="S171" s="5"/>
      <c r="T171" s="5"/>
      <c r="U171" s="5"/>
      <c r="V171" s="5"/>
      <c r="W171" s="5"/>
      <c r="X171" s="5"/>
      <c r="Z171" s="122" t="str">
        <f>IFERROR(((H171*N171)-(V171*W171))/1000*VLOOKUP(F171,Lists!$C$16:$E$20,2,FALSE)*D171,"")</f>
        <v/>
      </c>
      <c r="AA171" s="124" t="str">
        <f>IFERROR(((H171*N171)-(V171*W171))/1000*VLOOKUP(F171,Lists!$C$16:$E$20,3,FALSE)*E171,"")</f>
        <v/>
      </c>
      <c r="AB171" s="122" t="str">
        <f t="shared" si="5"/>
        <v/>
      </c>
      <c r="AC171" s="124" t="str">
        <f t="shared" si="4"/>
        <v/>
      </c>
      <c r="AD171" s="122" t="str">
        <f>IFERROR(((H171*N171)*(1-IF(I171="",0,VLOOKUP(I171,Lists!$C$23:$D$27,2,FALSE)))-(V171*W171)*(1-IF(X171="",0,VLOOKUP(X171,Lists!$C$23:$D$27,2,FALSE))))/1000*VLOOKUP(F171,Lists!$C$16:$E$20,2,FALSE)*D171,"")</f>
        <v/>
      </c>
      <c r="AE171" s="124" t="str">
        <f>IFERROR(((H171*N171)*(1-IF(I171="",0,VLOOKUP(I171,Lists!$C$23:$D$27,2,FALSE)))-(V171*W171)*(1-IF(X171="",0,VLOOKUP(X171,Lists!$C$23:$D$27,2,FALSE))))/1000*VLOOKUP(F171,Lists!$C$16:$E$20,3,FALSE)*E171,"")</f>
        <v/>
      </c>
      <c r="AF171" s="125" t="str" cm="1">
        <f t="array" ref="AF171">IFERROR(V171*_xlfn.XLOOKUP(1,(P171=Lists!$G$20:$G$63)*(Q171=Lists!$H$20:$H$63),Lists!$I$20:$I$63),"")</f>
        <v/>
      </c>
      <c r="AG171" s="125" t="str">
        <f>IFERROR(IF(I171=X171,"",IF(X171="","",VLOOKUP(X171,Lists!$G$66:$H$70,2,FALSE)*V171*W171)),"")</f>
        <v/>
      </c>
      <c r="AH171" s="108" t="str">
        <f>IFERROR(VLOOKUP(J171,Lists!$G$3:$J$17,2,FALSE),"")</f>
        <v/>
      </c>
      <c r="AI171" s="108" t="str">
        <f>IFERROR(VLOOKUP(J171,Lists!$G$3:$J$17,3,FALSE),"")</f>
        <v/>
      </c>
      <c r="AJ171" s="108" t="str">
        <f>IFERROR(VLOOKUP(J171,Lists!$G$3:$J$17,4,FALSE),"")</f>
        <v/>
      </c>
      <c r="AK171" s="108" t="str">
        <f>IFERROR(VLOOKUP(P171,Lists!$C$30:$D$47,2,FALSE),"")</f>
        <v/>
      </c>
    </row>
    <row r="172" spans="2:37" x14ac:dyDescent="0.25">
      <c r="B172" s="5"/>
      <c r="C172" s="5"/>
      <c r="D172" s="122" t="str">
        <f>IFERROR(VLOOKUP(C172,Lists!$B$3:$E$13,3,FALSE),"")</f>
        <v/>
      </c>
      <c r="E172" s="123" t="str">
        <f>IFERROR(VLOOKUP(C172,Lists!$B$3:$E$13,4,FALSE),"")</f>
        <v/>
      </c>
      <c r="F172" s="5"/>
      <c r="H172" s="5"/>
      <c r="I172" s="5"/>
      <c r="J172" s="5"/>
      <c r="K172" s="5"/>
      <c r="L172" s="5"/>
      <c r="M172" s="5"/>
      <c r="N172" s="122" t="str" cm="1">
        <f t="array" ref="N172">IFERROR(_xlfn.XLOOKUP(1,(J172=Lists!$AC$3:$AC$886)*(K172=Lists!$AD$3:$AD$886)*(L172=Lists!$AE$3:$AE$886)*(M172=Lists!$AF$3:$AF$886),Lists!$AG$3:$AG$886),"")</f>
        <v/>
      </c>
      <c r="P172" s="5"/>
      <c r="Q172" s="5"/>
      <c r="R172" s="5"/>
      <c r="S172" s="5"/>
      <c r="T172" s="5"/>
      <c r="U172" s="5"/>
      <c r="V172" s="5"/>
      <c r="W172" s="5"/>
      <c r="X172" s="5"/>
      <c r="Z172" s="122" t="str">
        <f>IFERROR(((H172*N172)-(V172*W172))/1000*VLOOKUP(F172,Lists!$C$16:$E$20,2,FALSE)*D172,"")</f>
        <v/>
      </c>
      <c r="AA172" s="124" t="str">
        <f>IFERROR(((H172*N172)-(V172*W172))/1000*VLOOKUP(F172,Lists!$C$16:$E$20,3,FALSE)*E172,"")</f>
        <v/>
      </c>
      <c r="AB172" s="122" t="str">
        <f t="shared" si="5"/>
        <v/>
      </c>
      <c r="AC172" s="124" t="str">
        <f t="shared" si="4"/>
        <v/>
      </c>
      <c r="AD172" s="122" t="str">
        <f>IFERROR(((H172*N172)*(1-IF(I172="",0,VLOOKUP(I172,Lists!$C$23:$D$27,2,FALSE)))-(V172*W172)*(1-IF(X172="",0,VLOOKUP(X172,Lists!$C$23:$D$27,2,FALSE))))/1000*VLOOKUP(F172,Lists!$C$16:$E$20,2,FALSE)*D172,"")</f>
        <v/>
      </c>
      <c r="AE172" s="124" t="str">
        <f>IFERROR(((H172*N172)*(1-IF(I172="",0,VLOOKUP(I172,Lists!$C$23:$D$27,2,FALSE)))-(V172*W172)*(1-IF(X172="",0,VLOOKUP(X172,Lists!$C$23:$D$27,2,FALSE))))/1000*VLOOKUP(F172,Lists!$C$16:$E$20,3,FALSE)*E172,"")</f>
        <v/>
      </c>
      <c r="AF172" s="125" t="str" cm="1">
        <f t="array" ref="AF172">IFERROR(V172*_xlfn.XLOOKUP(1,(P172=Lists!$G$20:$G$63)*(Q172=Lists!$H$20:$H$63),Lists!$I$20:$I$63),"")</f>
        <v/>
      </c>
      <c r="AG172" s="125" t="str">
        <f>IFERROR(IF(I172=X172,"",IF(X172="","",VLOOKUP(X172,Lists!$G$66:$H$70,2,FALSE)*V172*W172)),"")</f>
        <v/>
      </c>
      <c r="AH172" s="108" t="str">
        <f>IFERROR(VLOOKUP(J172,Lists!$G$3:$J$17,2,FALSE),"")</f>
        <v/>
      </c>
      <c r="AI172" s="108" t="str">
        <f>IFERROR(VLOOKUP(J172,Lists!$G$3:$J$17,3,FALSE),"")</f>
        <v/>
      </c>
      <c r="AJ172" s="108" t="str">
        <f>IFERROR(VLOOKUP(J172,Lists!$G$3:$J$17,4,FALSE),"")</f>
        <v/>
      </c>
      <c r="AK172" s="108" t="str">
        <f>IFERROR(VLOOKUP(P172,Lists!$C$30:$D$47,2,FALSE),"")</f>
        <v/>
      </c>
    </row>
    <row r="173" spans="2:37" x14ac:dyDescent="0.25">
      <c r="B173" s="5"/>
      <c r="C173" s="5"/>
      <c r="D173" s="122" t="str">
        <f>IFERROR(VLOOKUP(C173,Lists!$B$3:$E$13,3,FALSE),"")</f>
        <v/>
      </c>
      <c r="E173" s="123" t="str">
        <f>IFERROR(VLOOKUP(C173,Lists!$B$3:$E$13,4,FALSE),"")</f>
        <v/>
      </c>
      <c r="F173" s="5"/>
      <c r="H173" s="5"/>
      <c r="I173" s="5"/>
      <c r="J173" s="5"/>
      <c r="K173" s="5"/>
      <c r="L173" s="5"/>
      <c r="M173" s="5"/>
      <c r="N173" s="122" t="str" cm="1">
        <f t="array" ref="N173">IFERROR(_xlfn.XLOOKUP(1,(J173=Lists!$AC$3:$AC$886)*(K173=Lists!$AD$3:$AD$886)*(L173=Lists!$AE$3:$AE$886)*(M173=Lists!$AF$3:$AF$886),Lists!$AG$3:$AG$886),"")</f>
        <v/>
      </c>
      <c r="P173" s="5"/>
      <c r="Q173" s="5"/>
      <c r="R173" s="5"/>
      <c r="S173" s="5"/>
      <c r="T173" s="5"/>
      <c r="U173" s="5"/>
      <c r="V173" s="5"/>
      <c r="W173" s="5"/>
      <c r="X173" s="5"/>
      <c r="Z173" s="122" t="str">
        <f>IFERROR(((H173*N173)-(V173*W173))/1000*VLOOKUP(F173,Lists!$C$16:$E$20,2,FALSE)*D173,"")</f>
        <v/>
      </c>
      <c r="AA173" s="124" t="str">
        <f>IFERROR(((H173*N173)-(V173*W173))/1000*VLOOKUP(F173,Lists!$C$16:$E$20,3,FALSE)*E173,"")</f>
        <v/>
      </c>
      <c r="AB173" s="122" t="str">
        <f t="shared" si="5"/>
        <v/>
      </c>
      <c r="AC173" s="124" t="str">
        <f t="shared" si="4"/>
        <v/>
      </c>
      <c r="AD173" s="122" t="str">
        <f>IFERROR(((H173*N173)*(1-IF(I173="",0,VLOOKUP(I173,Lists!$C$23:$D$27,2,FALSE)))-(V173*W173)*(1-IF(X173="",0,VLOOKUP(X173,Lists!$C$23:$D$27,2,FALSE))))/1000*VLOOKUP(F173,Lists!$C$16:$E$20,2,FALSE)*D173,"")</f>
        <v/>
      </c>
      <c r="AE173" s="124" t="str">
        <f>IFERROR(((H173*N173)*(1-IF(I173="",0,VLOOKUP(I173,Lists!$C$23:$D$27,2,FALSE)))-(V173*W173)*(1-IF(X173="",0,VLOOKUP(X173,Lists!$C$23:$D$27,2,FALSE))))/1000*VLOOKUP(F173,Lists!$C$16:$E$20,3,FALSE)*E173,"")</f>
        <v/>
      </c>
      <c r="AF173" s="125" t="str" cm="1">
        <f t="array" ref="AF173">IFERROR(V173*_xlfn.XLOOKUP(1,(P173=Lists!$G$20:$G$63)*(Q173=Lists!$H$20:$H$63),Lists!$I$20:$I$63),"")</f>
        <v/>
      </c>
      <c r="AG173" s="125" t="str">
        <f>IFERROR(IF(I173=X173,"",IF(X173="","",VLOOKUP(X173,Lists!$G$66:$H$70,2,FALSE)*V173*W173)),"")</f>
        <v/>
      </c>
      <c r="AH173" s="108" t="str">
        <f>IFERROR(VLOOKUP(J173,Lists!$G$3:$J$17,2,FALSE),"")</f>
        <v/>
      </c>
      <c r="AI173" s="108" t="str">
        <f>IFERROR(VLOOKUP(J173,Lists!$G$3:$J$17,3,FALSE),"")</f>
        <v/>
      </c>
      <c r="AJ173" s="108" t="str">
        <f>IFERROR(VLOOKUP(J173,Lists!$G$3:$J$17,4,FALSE),"")</f>
        <v/>
      </c>
      <c r="AK173" s="108" t="str">
        <f>IFERROR(VLOOKUP(P173,Lists!$C$30:$D$47,2,FALSE),"")</f>
        <v/>
      </c>
    </row>
    <row r="174" spans="2:37" x14ac:dyDescent="0.25">
      <c r="B174" s="5"/>
      <c r="C174" s="5"/>
      <c r="D174" s="122" t="str">
        <f>IFERROR(VLOOKUP(C174,Lists!$B$3:$E$13,3,FALSE),"")</f>
        <v/>
      </c>
      <c r="E174" s="123" t="str">
        <f>IFERROR(VLOOKUP(C174,Lists!$B$3:$E$13,4,FALSE),"")</f>
        <v/>
      </c>
      <c r="F174" s="5"/>
      <c r="H174" s="5"/>
      <c r="I174" s="5"/>
      <c r="J174" s="5"/>
      <c r="K174" s="5"/>
      <c r="L174" s="5"/>
      <c r="M174" s="5"/>
      <c r="N174" s="122" t="str" cm="1">
        <f t="array" ref="N174">IFERROR(_xlfn.XLOOKUP(1,(J174=Lists!$AC$3:$AC$886)*(K174=Lists!$AD$3:$AD$886)*(L174=Lists!$AE$3:$AE$886)*(M174=Lists!$AF$3:$AF$886),Lists!$AG$3:$AG$886),"")</f>
        <v/>
      </c>
      <c r="P174" s="5"/>
      <c r="Q174" s="5"/>
      <c r="R174" s="5"/>
      <c r="S174" s="5"/>
      <c r="T174" s="5"/>
      <c r="U174" s="5"/>
      <c r="V174" s="5"/>
      <c r="W174" s="5"/>
      <c r="X174" s="5"/>
      <c r="Z174" s="122" t="str">
        <f>IFERROR(((H174*N174)-(V174*W174))/1000*VLOOKUP(F174,Lists!$C$16:$E$20,2,FALSE)*D174,"")</f>
        <v/>
      </c>
      <c r="AA174" s="124" t="str">
        <f>IFERROR(((H174*N174)-(V174*W174))/1000*VLOOKUP(F174,Lists!$C$16:$E$20,3,FALSE)*E174,"")</f>
        <v/>
      </c>
      <c r="AB174" s="122" t="str">
        <f t="shared" si="5"/>
        <v/>
      </c>
      <c r="AC174" s="124" t="str">
        <f t="shared" si="4"/>
        <v/>
      </c>
      <c r="AD174" s="122" t="str">
        <f>IFERROR(((H174*N174)*(1-IF(I174="",0,VLOOKUP(I174,Lists!$C$23:$D$27,2,FALSE)))-(V174*W174)*(1-IF(X174="",0,VLOOKUP(X174,Lists!$C$23:$D$27,2,FALSE))))/1000*VLOOKUP(F174,Lists!$C$16:$E$20,2,FALSE)*D174,"")</f>
        <v/>
      </c>
      <c r="AE174" s="124" t="str">
        <f>IFERROR(((H174*N174)*(1-IF(I174="",0,VLOOKUP(I174,Lists!$C$23:$D$27,2,FALSE)))-(V174*W174)*(1-IF(X174="",0,VLOOKUP(X174,Lists!$C$23:$D$27,2,FALSE))))/1000*VLOOKUP(F174,Lists!$C$16:$E$20,3,FALSE)*E174,"")</f>
        <v/>
      </c>
      <c r="AF174" s="125" t="str" cm="1">
        <f t="array" ref="AF174">IFERROR(V174*_xlfn.XLOOKUP(1,(P174=Lists!$G$20:$G$63)*(Q174=Lists!$H$20:$H$63),Lists!$I$20:$I$63),"")</f>
        <v/>
      </c>
      <c r="AG174" s="125" t="str">
        <f>IFERROR(IF(I174=X174,"",IF(X174="","",VLOOKUP(X174,Lists!$G$66:$H$70,2,FALSE)*V174*W174)),"")</f>
        <v/>
      </c>
      <c r="AH174" s="108" t="str">
        <f>IFERROR(VLOOKUP(J174,Lists!$G$3:$J$17,2,FALSE),"")</f>
        <v/>
      </c>
      <c r="AI174" s="108" t="str">
        <f>IFERROR(VLOOKUP(J174,Lists!$G$3:$J$17,3,FALSE),"")</f>
        <v/>
      </c>
      <c r="AJ174" s="108" t="str">
        <f>IFERROR(VLOOKUP(J174,Lists!$G$3:$J$17,4,FALSE),"")</f>
        <v/>
      </c>
      <c r="AK174" s="108" t="str">
        <f>IFERROR(VLOOKUP(P174,Lists!$C$30:$D$47,2,FALSE),"")</f>
        <v/>
      </c>
    </row>
    <row r="175" spans="2:37" x14ac:dyDescent="0.25">
      <c r="B175" s="5"/>
      <c r="C175" s="5"/>
      <c r="D175" s="122" t="str">
        <f>IFERROR(VLOOKUP(C175,Lists!$B$3:$E$13,3,FALSE),"")</f>
        <v/>
      </c>
      <c r="E175" s="123" t="str">
        <f>IFERROR(VLOOKUP(C175,Lists!$B$3:$E$13,4,FALSE),"")</f>
        <v/>
      </c>
      <c r="F175" s="5"/>
      <c r="H175" s="5"/>
      <c r="I175" s="5"/>
      <c r="J175" s="5"/>
      <c r="K175" s="5"/>
      <c r="L175" s="5"/>
      <c r="M175" s="5"/>
      <c r="N175" s="122" t="str" cm="1">
        <f t="array" ref="N175">IFERROR(_xlfn.XLOOKUP(1,(J175=Lists!$AC$3:$AC$886)*(K175=Lists!$AD$3:$AD$886)*(L175=Lists!$AE$3:$AE$886)*(M175=Lists!$AF$3:$AF$886),Lists!$AG$3:$AG$886),"")</f>
        <v/>
      </c>
      <c r="P175" s="5"/>
      <c r="Q175" s="5"/>
      <c r="R175" s="5"/>
      <c r="S175" s="5"/>
      <c r="T175" s="5"/>
      <c r="U175" s="5"/>
      <c r="V175" s="5"/>
      <c r="W175" s="5"/>
      <c r="X175" s="5"/>
      <c r="Z175" s="122" t="str">
        <f>IFERROR(((H175*N175)-(V175*W175))/1000*VLOOKUP(F175,Lists!$C$16:$E$20,2,FALSE)*D175,"")</f>
        <v/>
      </c>
      <c r="AA175" s="124" t="str">
        <f>IFERROR(((H175*N175)-(V175*W175))/1000*VLOOKUP(F175,Lists!$C$16:$E$20,3,FALSE)*E175,"")</f>
        <v/>
      </c>
      <c r="AB175" s="122" t="str">
        <f t="shared" si="5"/>
        <v/>
      </c>
      <c r="AC175" s="124" t="str">
        <f t="shared" si="4"/>
        <v/>
      </c>
      <c r="AD175" s="122" t="str">
        <f>IFERROR(((H175*N175)*(1-IF(I175="",0,VLOOKUP(I175,Lists!$C$23:$D$27,2,FALSE)))-(V175*W175)*(1-IF(X175="",0,VLOOKUP(X175,Lists!$C$23:$D$27,2,FALSE))))/1000*VLOOKUP(F175,Lists!$C$16:$E$20,2,FALSE)*D175,"")</f>
        <v/>
      </c>
      <c r="AE175" s="124" t="str">
        <f>IFERROR(((H175*N175)*(1-IF(I175="",0,VLOOKUP(I175,Lists!$C$23:$D$27,2,FALSE)))-(V175*W175)*(1-IF(X175="",0,VLOOKUP(X175,Lists!$C$23:$D$27,2,FALSE))))/1000*VLOOKUP(F175,Lists!$C$16:$E$20,3,FALSE)*E175,"")</f>
        <v/>
      </c>
      <c r="AF175" s="125" t="str" cm="1">
        <f t="array" ref="AF175">IFERROR(V175*_xlfn.XLOOKUP(1,(P175=Lists!$G$20:$G$63)*(Q175=Lists!$H$20:$H$63),Lists!$I$20:$I$63),"")</f>
        <v/>
      </c>
      <c r="AG175" s="125" t="str">
        <f>IFERROR(IF(I175=X175,"",IF(X175="","",VLOOKUP(X175,Lists!$G$66:$H$70,2,FALSE)*V175*W175)),"")</f>
        <v/>
      </c>
      <c r="AH175" s="108" t="str">
        <f>IFERROR(VLOOKUP(J175,Lists!$G$3:$J$17,2,FALSE),"")</f>
        <v/>
      </c>
      <c r="AI175" s="108" t="str">
        <f>IFERROR(VLOOKUP(J175,Lists!$G$3:$J$17,3,FALSE),"")</f>
        <v/>
      </c>
      <c r="AJ175" s="108" t="str">
        <f>IFERROR(VLOOKUP(J175,Lists!$G$3:$J$17,4,FALSE),"")</f>
        <v/>
      </c>
      <c r="AK175" s="108" t="str">
        <f>IFERROR(VLOOKUP(P175,Lists!$C$30:$D$47,2,FALSE),"")</f>
        <v/>
      </c>
    </row>
    <row r="176" spans="2:37" x14ac:dyDescent="0.25">
      <c r="B176" s="5"/>
      <c r="C176" s="5"/>
      <c r="D176" s="122" t="str">
        <f>IFERROR(VLOOKUP(C176,Lists!$B$3:$E$13,3,FALSE),"")</f>
        <v/>
      </c>
      <c r="E176" s="123" t="str">
        <f>IFERROR(VLOOKUP(C176,Lists!$B$3:$E$13,4,FALSE),"")</f>
        <v/>
      </c>
      <c r="F176" s="5"/>
      <c r="H176" s="5"/>
      <c r="I176" s="5"/>
      <c r="J176" s="5"/>
      <c r="K176" s="5"/>
      <c r="L176" s="5"/>
      <c r="M176" s="5"/>
      <c r="N176" s="122" t="str" cm="1">
        <f t="array" ref="N176">IFERROR(_xlfn.XLOOKUP(1,(J176=Lists!$AC$3:$AC$886)*(K176=Lists!$AD$3:$AD$886)*(L176=Lists!$AE$3:$AE$886)*(M176=Lists!$AF$3:$AF$886),Lists!$AG$3:$AG$886),"")</f>
        <v/>
      </c>
      <c r="P176" s="5"/>
      <c r="Q176" s="5"/>
      <c r="R176" s="5"/>
      <c r="S176" s="5"/>
      <c r="T176" s="5"/>
      <c r="U176" s="5"/>
      <c r="V176" s="5"/>
      <c r="W176" s="5"/>
      <c r="X176" s="5"/>
      <c r="Z176" s="122" t="str">
        <f>IFERROR(((H176*N176)-(V176*W176))/1000*VLOOKUP(F176,Lists!$C$16:$E$20,2,FALSE)*D176,"")</f>
        <v/>
      </c>
      <c r="AA176" s="124" t="str">
        <f>IFERROR(((H176*N176)-(V176*W176))/1000*VLOOKUP(F176,Lists!$C$16:$E$20,3,FALSE)*E176,"")</f>
        <v/>
      </c>
      <c r="AB176" s="122" t="str">
        <f t="shared" si="5"/>
        <v/>
      </c>
      <c r="AC176" s="124" t="str">
        <f t="shared" si="4"/>
        <v/>
      </c>
      <c r="AD176" s="122" t="str">
        <f>IFERROR(((H176*N176)*(1-IF(I176="",0,VLOOKUP(I176,Lists!$C$23:$D$27,2,FALSE)))-(V176*W176)*(1-IF(X176="",0,VLOOKUP(X176,Lists!$C$23:$D$27,2,FALSE))))/1000*VLOOKUP(F176,Lists!$C$16:$E$20,2,FALSE)*D176,"")</f>
        <v/>
      </c>
      <c r="AE176" s="124" t="str">
        <f>IFERROR(((H176*N176)*(1-IF(I176="",0,VLOOKUP(I176,Lists!$C$23:$D$27,2,FALSE)))-(V176*W176)*(1-IF(X176="",0,VLOOKUP(X176,Lists!$C$23:$D$27,2,FALSE))))/1000*VLOOKUP(F176,Lists!$C$16:$E$20,3,FALSE)*E176,"")</f>
        <v/>
      </c>
      <c r="AF176" s="125" t="str" cm="1">
        <f t="array" ref="AF176">IFERROR(V176*_xlfn.XLOOKUP(1,(P176=Lists!$G$20:$G$63)*(Q176=Lists!$H$20:$H$63),Lists!$I$20:$I$63),"")</f>
        <v/>
      </c>
      <c r="AG176" s="125" t="str">
        <f>IFERROR(IF(I176=X176,"",IF(X176="","",VLOOKUP(X176,Lists!$G$66:$H$70,2,FALSE)*V176*W176)),"")</f>
        <v/>
      </c>
      <c r="AH176" s="108" t="str">
        <f>IFERROR(VLOOKUP(J176,Lists!$G$3:$J$17,2,FALSE),"")</f>
        <v/>
      </c>
      <c r="AI176" s="108" t="str">
        <f>IFERROR(VLOOKUP(J176,Lists!$G$3:$J$17,3,FALSE),"")</f>
        <v/>
      </c>
      <c r="AJ176" s="108" t="str">
        <f>IFERROR(VLOOKUP(J176,Lists!$G$3:$J$17,4,FALSE),"")</f>
        <v/>
      </c>
      <c r="AK176" s="108" t="str">
        <f>IFERROR(VLOOKUP(P176,Lists!$C$30:$D$47,2,FALSE),"")</f>
        <v/>
      </c>
    </row>
    <row r="177" spans="2:37" x14ac:dyDescent="0.25">
      <c r="B177" s="5"/>
      <c r="C177" s="5"/>
      <c r="D177" s="122" t="str">
        <f>IFERROR(VLOOKUP(C177,Lists!$B$3:$E$13,3,FALSE),"")</f>
        <v/>
      </c>
      <c r="E177" s="123" t="str">
        <f>IFERROR(VLOOKUP(C177,Lists!$B$3:$E$13,4,FALSE),"")</f>
        <v/>
      </c>
      <c r="F177" s="5"/>
      <c r="H177" s="5"/>
      <c r="I177" s="5"/>
      <c r="J177" s="5"/>
      <c r="K177" s="5"/>
      <c r="L177" s="5"/>
      <c r="M177" s="5"/>
      <c r="N177" s="122" t="str" cm="1">
        <f t="array" ref="N177">IFERROR(_xlfn.XLOOKUP(1,(J177=Lists!$AC$3:$AC$886)*(K177=Lists!$AD$3:$AD$886)*(L177=Lists!$AE$3:$AE$886)*(M177=Lists!$AF$3:$AF$886),Lists!$AG$3:$AG$886),"")</f>
        <v/>
      </c>
      <c r="P177" s="5"/>
      <c r="Q177" s="5"/>
      <c r="R177" s="5"/>
      <c r="S177" s="5"/>
      <c r="T177" s="5"/>
      <c r="U177" s="5"/>
      <c r="V177" s="5"/>
      <c r="W177" s="5"/>
      <c r="X177" s="5"/>
      <c r="Z177" s="122" t="str">
        <f>IFERROR(((H177*N177)-(V177*W177))/1000*VLOOKUP(F177,Lists!$C$16:$E$20,2,FALSE)*D177,"")</f>
        <v/>
      </c>
      <c r="AA177" s="124" t="str">
        <f>IFERROR(((H177*N177)-(V177*W177))/1000*VLOOKUP(F177,Lists!$C$16:$E$20,3,FALSE)*E177,"")</f>
        <v/>
      </c>
      <c r="AB177" s="122" t="str">
        <f t="shared" si="5"/>
        <v/>
      </c>
      <c r="AC177" s="124" t="str">
        <f t="shared" si="4"/>
        <v/>
      </c>
      <c r="AD177" s="122" t="str">
        <f>IFERROR(((H177*N177)*(1-IF(I177="",0,VLOOKUP(I177,Lists!$C$23:$D$27,2,FALSE)))-(V177*W177)*(1-IF(X177="",0,VLOOKUP(X177,Lists!$C$23:$D$27,2,FALSE))))/1000*VLOOKUP(F177,Lists!$C$16:$E$20,2,FALSE)*D177,"")</f>
        <v/>
      </c>
      <c r="AE177" s="124" t="str">
        <f>IFERROR(((H177*N177)*(1-IF(I177="",0,VLOOKUP(I177,Lists!$C$23:$D$27,2,FALSE)))-(V177*W177)*(1-IF(X177="",0,VLOOKUP(X177,Lists!$C$23:$D$27,2,FALSE))))/1000*VLOOKUP(F177,Lists!$C$16:$E$20,3,FALSE)*E177,"")</f>
        <v/>
      </c>
      <c r="AF177" s="125" t="str" cm="1">
        <f t="array" ref="AF177">IFERROR(V177*_xlfn.XLOOKUP(1,(P177=Lists!$G$20:$G$63)*(Q177=Lists!$H$20:$H$63),Lists!$I$20:$I$63),"")</f>
        <v/>
      </c>
      <c r="AG177" s="125" t="str">
        <f>IFERROR(IF(I177=X177,"",IF(X177="","",VLOOKUP(X177,Lists!$G$66:$H$70,2,FALSE)*V177*W177)),"")</f>
        <v/>
      </c>
      <c r="AH177" s="108" t="str">
        <f>IFERROR(VLOOKUP(J177,Lists!$G$3:$J$17,2,FALSE),"")</f>
        <v/>
      </c>
      <c r="AI177" s="108" t="str">
        <f>IFERROR(VLOOKUP(J177,Lists!$G$3:$J$17,3,FALSE),"")</f>
        <v/>
      </c>
      <c r="AJ177" s="108" t="str">
        <f>IFERROR(VLOOKUP(J177,Lists!$G$3:$J$17,4,FALSE),"")</f>
        <v/>
      </c>
      <c r="AK177" s="108" t="str">
        <f>IFERROR(VLOOKUP(P177,Lists!$C$30:$D$47,2,FALSE),"")</f>
        <v/>
      </c>
    </row>
    <row r="178" spans="2:37" x14ac:dyDescent="0.25">
      <c r="B178" s="5"/>
      <c r="C178" s="5"/>
      <c r="D178" s="122" t="str">
        <f>IFERROR(VLOOKUP(C178,Lists!$B$3:$E$13,3,FALSE),"")</f>
        <v/>
      </c>
      <c r="E178" s="123" t="str">
        <f>IFERROR(VLOOKUP(C178,Lists!$B$3:$E$13,4,FALSE),"")</f>
        <v/>
      </c>
      <c r="F178" s="5"/>
      <c r="H178" s="5"/>
      <c r="I178" s="5"/>
      <c r="J178" s="5"/>
      <c r="K178" s="5"/>
      <c r="L178" s="5"/>
      <c r="M178" s="5"/>
      <c r="N178" s="122" t="str" cm="1">
        <f t="array" ref="N178">IFERROR(_xlfn.XLOOKUP(1,(J178=Lists!$AC$3:$AC$886)*(K178=Lists!$AD$3:$AD$886)*(L178=Lists!$AE$3:$AE$886)*(M178=Lists!$AF$3:$AF$886),Lists!$AG$3:$AG$886),"")</f>
        <v/>
      </c>
      <c r="P178" s="5"/>
      <c r="Q178" s="5"/>
      <c r="R178" s="5"/>
      <c r="S178" s="5"/>
      <c r="T178" s="5"/>
      <c r="U178" s="5"/>
      <c r="V178" s="5"/>
      <c r="W178" s="5"/>
      <c r="X178" s="5"/>
      <c r="Z178" s="122" t="str">
        <f>IFERROR(((H178*N178)-(V178*W178))/1000*VLOOKUP(F178,Lists!$C$16:$E$20,2,FALSE)*D178,"")</f>
        <v/>
      </c>
      <c r="AA178" s="124" t="str">
        <f>IFERROR(((H178*N178)-(V178*W178))/1000*VLOOKUP(F178,Lists!$C$16:$E$20,3,FALSE)*E178,"")</f>
        <v/>
      </c>
      <c r="AB178" s="122" t="str">
        <f t="shared" si="5"/>
        <v/>
      </c>
      <c r="AC178" s="124" t="str">
        <f t="shared" si="4"/>
        <v/>
      </c>
      <c r="AD178" s="122" t="str">
        <f>IFERROR(((H178*N178)*(1-IF(I178="",0,VLOOKUP(I178,Lists!$C$23:$D$27,2,FALSE)))-(V178*W178)*(1-IF(X178="",0,VLOOKUP(X178,Lists!$C$23:$D$27,2,FALSE))))/1000*VLOOKUP(F178,Lists!$C$16:$E$20,2,FALSE)*D178,"")</f>
        <v/>
      </c>
      <c r="AE178" s="124" t="str">
        <f>IFERROR(((H178*N178)*(1-IF(I178="",0,VLOOKUP(I178,Lists!$C$23:$D$27,2,FALSE)))-(V178*W178)*(1-IF(X178="",0,VLOOKUP(X178,Lists!$C$23:$D$27,2,FALSE))))/1000*VLOOKUP(F178,Lists!$C$16:$E$20,3,FALSE)*E178,"")</f>
        <v/>
      </c>
      <c r="AF178" s="125" t="str" cm="1">
        <f t="array" ref="AF178">IFERROR(V178*_xlfn.XLOOKUP(1,(P178=Lists!$G$20:$G$63)*(Q178=Lists!$H$20:$H$63),Lists!$I$20:$I$63),"")</f>
        <v/>
      </c>
      <c r="AG178" s="125" t="str">
        <f>IFERROR(IF(I178=X178,"",IF(X178="","",VLOOKUP(X178,Lists!$G$66:$H$70,2,FALSE)*V178*W178)),"")</f>
        <v/>
      </c>
      <c r="AH178" s="108" t="str">
        <f>IFERROR(VLOOKUP(J178,Lists!$G$3:$J$17,2,FALSE),"")</f>
        <v/>
      </c>
      <c r="AI178" s="108" t="str">
        <f>IFERROR(VLOOKUP(J178,Lists!$G$3:$J$17,3,FALSE),"")</f>
        <v/>
      </c>
      <c r="AJ178" s="108" t="str">
        <f>IFERROR(VLOOKUP(J178,Lists!$G$3:$J$17,4,FALSE),"")</f>
        <v/>
      </c>
      <c r="AK178" s="108" t="str">
        <f>IFERROR(VLOOKUP(P178,Lists!$C$30:$D$47,2,FALSE),"")</f>
        <v/>
      </c>
    </row>
    <row r="179" spans="2:37" x14ac:dyDescent="0.25">
      <c r="B179" s="5"/>
      <c r="C179" s="5"/>
      <c r="D179" s="122" t="str">
        <f>IFERROR(VLOOKUP(C179,Lists!$B$3:$E$13,3,FALSE),"")</f>
        <v/>
      </c>
      <c r="E179" s="123" t="str">
        <f>IFERROR(VLOOKUP(C179,Lists!$B$3:$E$13,4,FALSE),"")</f>
        <v/>
      </c>
      <c r="F179" s="5"/>
      <c r="H179" s="5"/>
      <c r="I179" s="5"/>
      <c r="J179" s="5"/>
      <c r="K179" s="5"/>
      <c r="L179" s="5"/>
      <c r="M179" s="5"/>
      <c r="N179" s="122" t="str" cm="1">
        <f t="array" ref="N179">IFERROR(_xlfn.XLOOKUP(1,(J179=Lists!$AC$3:$AC$886)*(K179=Lists!$AD$3:$AD$886)*(L179=Lists!$AE$3:$AE$886)*(M179=Lists!$AF$3:$AF$886),Lists!$AG$3:$AG$886),"")</f>
        <v/>
      </c>
      <c r="P179" s="5"/>
      <c r="Q179" s="5"/>
      <c r="R179" s="5"/>
      <c r="S179" s="5"/>
      <c r="T179" s="5"/>
      <c r="U179" s="5"/>
      <c r="V179" s="5"/>
      <c r="W179" s="5"/>
      <c r="X179" s="5"/>
      <c r="Z179" s="122" t="str">
        <f>IFERROR(((H179*N179)-(V179*W179))/1000*VLOOKUP(F179,Lists!$C$16:$E$20,2,FALSE)*D179,"")</f>
        <v/>
      </c>
      <c r="AA179" s="124" t="str">
        <f>IFERROR(((H179*N179)-(V179*W179))/1000*VLOOKUP(F179,Lists!$C$16:$E$20,3,FALSE)*E179,"")</f>
        <v/>
      </c>
      <c r="AB179" s="122" t="str">
        <f t="shared" si="5"/>
        <v/>
      </c>
      <c r="AC179" s="124" t="str">
        <f t="shared" si="4"/>
        <v/>
      </c>
      <c r="AD179" s="122" t="str">
        <f>IFERROR(((H179*N179)*(1-IF(I179="",0,VLOOKUP(I179,Lists!$C$23:$D$27,2,FALSE)))-(V179*W179)*(1-IF(X179="",0,VLOOKUP(X179,Lists!$C$23:$D$27,2,FALSE))))/1000*VLOOKUP(F179,Lists!$C$16:$E$20,2,FALSE)*D179,"")</f>
        <v/>
      </c>
      <c r="AE179" s="124" t="str">
        <f>IFERROR(((H179*N179)*(1-IF(I179="",0,VLOOKUP(I179,Lists!$C$23:$D$27,2,FALSE)))-(V179*W179)*(1-IF(X179="",0,VLOOKUP(X179,Lists!$C$23:$D$27,2,FALSE))))/1000*VLOOKUP(F179,Lists!$C$16:$E$20,3,FALSE)*E179,"")</f>
        <v/>
      </c>
      <c r="AF179" s="125" t="str" cm="1">
        <f t="array" ref="AF179">IFERROR(V179*_xlfn.XLOOKUP(1,(P179=Lists!$G$20:$G$63)*(Q179=Lists!$H$20:$H$63),Lists!$I$20:$I$63),"")</f>
        <v/>
      </c>
      <c r="AG179" s="125" t="str">
        <f>IFERROR(IF(I179=X179,"",IF(X179="","",VLOOKUP(X179,Lists!$G$66:$H$70,2,FALSE)*V179*W179)),"")</f>
        <v/>
      </c>
      <c r="AH179" s="108" t="str">
        <f>IFERROR(VLOOKUP(J179,Lists!$G$3:$J$17,2,FALSE),"")</f>
        <v/>
      </c>
      <c r="AI179" s="108" t="str">
        <f>IFERROR(VLOOKUP(J179,Lists!$G$3:$J$17,3,FALSE),"")</f>
        <v/>
      </c>
      <c r="AJ179" s="108" t="str">
        <f>IFERROR(VLOOKUP(J179,Lists!$G$3:$J$17,4,FALSE),"")</f>
        <v/>
      </c>
      <c r="AK179" s="108" t="str">
        <f>IFERROR(VLOOKUP(P179,Lists!$C$30:$D$47,2,FALSE),"")</f>
        <v/>
      </c>
    </row>
    <row r="180" spans="2:37" x14ac:dyDescent="0.25">
      <c r="B180" s="5"/>
      <c r="C180" s="5"/>
      <c r="D180" s="122" t="str">
        <f>IFERROR(VLOOKUP(C180,Lists!$B$3:$E$13,3,FALSE),"")</f>
        <v/>
      </c>
      <c r="E180" s="123" t="str">
        <f>IFERROR(VLOOKUP(C180,Lists!$B$3:$E$13,4,FALSE),"")</f>
        <v/>
      </c>
      <c r="F180" s="5"/>
      <c r="H180" s="5"/>
      <c r="I180" s="5"/>
      <c r="J180" s="5"/>
      <c r="K180" s="5"/>
      <c r="L180" s="5"/>
      <c r="M180" s="5"/>
      <c r="N180" s="122" t="str" cm="1">
        <f t="array" ref="N180">IFERROR(_xlfn.XLOOKUP(1,(J180=Lists!$AC$3:$AC$886)*(K180=Lists!$AD$3:$AD$886)*(L180=Lists!$AE$3:$AE$886)*(M180=Lists!$AF$3:$AF$886),Lists!$AG$3:$AG$886),"")</f>
        <v/>
      </c>
      <c r="P180" s="5"/>
      <c r="Q180" s="5"/>
      <c r="R180" s="5"/>
      <c r="S180" s="5"/>
      <c r="T180" s="5"/>
      <c r="U180" s="5"/>
      <c r="V180" s="5"/>
      <c r="W180" s="5"/>
      <c r="X180" s="5"/>
      <c r="Z180" s="122" t="str">
        <f>IFERROR(((H180*N180)-(V180*W180))/1000*VLOOKUP(F180,Lists!$C$16:$E$20,2,FALSE)*D180,"")</f>
        <v/>
      </c>
      <c r="AA180" s="124" t="str">
        <f>IFERROR(((H180*N180)-(V180*W180))/1000*VLOOKUP(F180,Lists!$C$16:$E$20,3,FALSE)*E180,"")</f>
        <v/>
      </c>
      <c r="AB180" s="122" t="str">
        <f t="shared" si="5"/>
        <v/>
      </c>
      <c r="AC180" s="124" t="str">
        <f t="shared" si="4"/>
        <v/>
      </c>
      <c r="AD180" s="122" t="str">
        <f>IFERROR(((H180*N180)*(1-IF(I180="",0,VLOOKUP(I180,Lists!$C$23:$D$27,2,FALSE)))-(V180*W180)*(1-IF(X180="",0,VLOOKUP(X180,Lists!$C$23:$D$27,2,FALSE))))/1000*VLOOKUP(F180,Lists!$C$16:$E$20,2,FALSE)*D180,"")</f>
        <v/>
      </c>
      <c r="AE180" s="124" t="str">
        <f>IFERROR(((H180*N180)*(1-IF(I180="",0,VLOOKUP(I180,Lists!$C$23:$D$27,2,FALSE)))-(V180*W180)*(1-IF(X180="",0,VLOOKUP(X180,Lists!$C$23:$D$27,2,FALSE))))/1000*VLOOKUP(F180,Lists!$C$16:$E$20,3,FALSE)*E180,"")</f>
        <v/>
      </c>
      <c r="AF180" s="125" t="str" cm="1">
        <f t="array" ref="AF180">IFERROR(V180*_xlfn.XLOOKUP(1,(P180=Lists!$G$20:$G$63)*(Q180=Lists!$H$20:$H$63),Lists!$I$20:$I$63),"")</f>
        <v/>
      </c>
      <c r="AG180" s="125" t="str">
        <f>IFERROR(IF(I180=X180,"",IF(X180="","",VLOOKUP(X180,Lists!$G$66:$H$70,2,FALSE)*V180*W180)),"")</f>
        <v/>
      </c>
      <c r="AH180" s="108" t="str">
        <f>IFERROR(VLOOKUP(J180,Lists!$G$3:$J$17,2,FALSE),"")</f>
        <v/>
      </c>
      <c r="AI180" s="108" t="str">
        <f>IFERROR(VLOOKUP(J180,Lists!$G$3:$J$17,3,FALSE),"")</f>
        <v/>
      </c>
      <c r="AJ180" s="108" t="str">
        <f>IFERROR(VLOOKUP(J180,Lists!$G$3:$J$17,4,FALSE),"")</f>
        <v/>
      </c>
      <c r="AK180" s="108" t="str">
        <f>IFERROR(VLOOKUP(P180,Lists!$C$30:$D$47,2,FALSE),"")</f>
        <v/>
      </c>
    </row>
    <row r="181" spans="2:37" x14ac:dyDescent="0.25">
      <c r="B181" s="5"/>
      <c r="C181" s="5"/>
      <c r="D181" s="122" t="str">
        <f>IFERROR(VLOOKUP(C181,Lists!$B$3:$E$13,3,FALSE),"")</f>
        <v/>
      </c>
      <c r="E181" s="123" t="str">
        <f>IFERROR(VLOOKUP(C181,Lists!$B$3:$E$13,4,FALSE),"")</f>
        <v/>
      </c>
      <c r="F181" s="5"/>
      <c r="H181" s="5"/>
      <c r="I181" s="5"/>
      <c r="J181" s="5"/>
      <c r="K181" s="5"/>
      <c r="L181" s="5"/>
      <c r="M181" s="5"/>
      <c r="N181" s="122" t="str" cm="1">
        <f t="array" ref="N181">IFERROR(_xlfn.XLOOKUP(1,(J181=Lists!$AC$3:$AC$886)*(K181=Lists!$AD$3:$AD$886)*(L181=Lists!$AE$3:$AE$886)*(M181=Lists!$AF$3:$AF$886),Lists!$AG$3:$AG$886),"")</f>
        <v/>
      </c>
      <c r="P181" s="5"/>
      <c r="Q181" s="5"/>
      <c r="R181" s="5"/>
      <c r="S181" s="5"/>
      <c r="T181" s="5"/>
      <c r="U181" s="5"/>
      <c r="V181" s="5"/>
      <c r="W181" s="5"/>
      <c r="X181" s="5"/>
      <c r="Z181" s="122" t="str">
        <f>IFERROR(((H181*N181)-(V181*W181))/1000*VLOOKUP(F181,Lists!$C$16:$E$20,2,FALSE)*D181,"")</f>
        <v/>
      </c>
      <c r="AA181" s="124" t="str">
        <f>IFERROR(((H181*N181)-(V181*W181))/1000*VLOOKUP(F181,Lists!$C$16:$E$20,3,FALSE)*E181,"")</f>
        <v/>
      </c>
      <c r="AB181" s="122" t="str">
        <f t="shared" si="5"/>
        <v/>
      </c>
      <c r="AC181" s="124" t="str">
        <f t="shared" si="4"/>
        <v/>
      </c>
      <c r="AD181" s="122" t="str">
        <f>IFERROR(((H181*N181)*(1-IF(I181="",0,VLOOKUP(I181,Lists!$C$23:$D$27,2,FALSE)))-(V181*W181)*(1-IF(X181="",0,VLOOKUP(X181,Lists!$C$23:$D$27,2,FALSE))))/1000*VLOOKUP(F181,Lists!$C$16:$E$20,2,FALSE)*D181,"")</f>
        <v/>
      </c>
      <c r="AE181" s="124" t="str">
        <f>IFERROR(((H181*N181)*(1-IF(I181="",0,VLOOKUP(I181,Lists!$C$23:$D$27,2,FALSE)))-(V181*W181)*(1-IF(X181="",0,VLOOKUP(X181,Lists!$C$23:$D$27,2,FALSE))))/1000*VLOOKUP(F181,Lists!$C$16:$E$20,3,FALSE)*E181,"")</f>
        <v/>
      </c>
      <c r="AF181" s="125" t="str" cm="1">
        <f t="array" ref="AF181">IFERROR(V181*_xlfn.XLOOKUP(1,(P181=Lists!$G$20:$G$63)*(Q181=Lists!$H$20:$H$63),Lists!$I$20:$I$63),"")</f>
        <v/>
      </c>
      <c r="AG181" s="125" t="str">
        <f>IFERROR(IF(I181=X181,"",IF(X181="","",VLOOKUP(X181,Lists!$G$66:$H$70,2,FALSE)*V181*W181)),"")</f>
        <v/>
      </c>
      <c r="AH181" s="108" t="str">
        <f>IFERROR(VLOOKUP(J181,Lists!$G$3:$J$17,2,FALSE),"")</f>
        <v/>
      </c>
      <c r="AI181" s="108" t="str">
        <f>IFERROR(VLOOKUP(J181,Lists!$G$3:$J$17,3,FALSE),"")</f>
        <v/>
      </c>
      <c r="AJ181" s="108" t="str">
        <f>IFERROR(VLOOKUP(J181,Lists!$G$3:$J$17,4,FALSE),"")</f>
        <v/>
      </c>
      <c r="AK181" s="108" t="str">
        <f>IFERROR(VLOOKUP(P181,Lists!$C$30:$D$47,2,FALSE),"")</f>
        <v/>
      </c>
    </row>
    <row r="182" spans="2:37" x14ac:dyDescent="0.25">
      <c r="B182" s="5"/>
      <c r="C182" s="5"/>
      <c r="D182" s="122" t="str">
        <f>IFERROR(VLOOKUP(C182,Lists!$B$3:$E$13,3,FALSE),"")</f>
        <v/>
      </c>
      <c r="E182" s="123" t="str">
        <f>IFERROR(VLOOKUP(C182,Lists!$B$3:$E$13,4,FALSE),"")</f>
        <v/>
      </c>
      <c r="F182" s="5"/>
      <c r="H182" s="5"/>
      <c r="I182" s="5"/>
      <c r="J182" s="5"/>
      <c r="K182" s="5"/>
      <c r="L182" s="5"/>
      <c r="M182" s="5"/>
      <c r="N182" s="122" t="str" cm="1">
        <f t="array" ref="N182">IFERROR(_xlfn.XLOOKUP(1,(J182=Lists!$AC$3:$AC$886)*(K182=Lists!$AD$3:$AD$886)*(L182=Lists!$AE$3:$AE$886)*(M182=Lists!$AF$3:$AF$886),Lists!$AG$3:$AG$886),"")</f>
        <v/>
      </c>
      <c r="P182" s="5"/>
      <c r="Q182" s="5"/>
      <c r="R182" s="5"/>
      <c r="S182" s="5"/>
      <c r="T182" s="5"/>
      <c r="U182" s="5"/>
      <c r="V182" s="5"/>
      <c r="W182" s="5"/>
      <c r="X182" s="5"/>
      <c r="Z182" s="122" t="str">
        <f>IFERROR(((H182*N182)-(V182*W182))/1000*VLOOKUP(F182,Lists!$C$16:$E$20,2,FALSE)*D182,"")</f>
        <v/>
      </c>
      <c r="AA182" s="124" t="str">
        <f>IFERROR(((H182*N182)-(V182*W182))/1000*VLOOKUP(F182,Lists!$C$16:$E$20,3,FALSE)*E182,"")</f>
        <v/>
      </c>
      <c r="AB182" s="122" t="str">
        <f t="shared" si="5"/>
        <v/>
      </c>
      <c r="AC182" s="124" t="str">
        <f t="shared" si="4"/>
        <v/>
      </c>
      <c r="AD182" s="122" t="str">
        <f>IFERROR(((H182*N182)*(1-IF(I182="",0,VLOOKUP(I182,Lists!$C$23:$D$27,2,FALSE)))-(V182*W182)*(1-IF(X182="",0,VLOOKUP(X182,Lists!$C$23:$D$27,2,FALSE))))/1000*VLOOKUP(F182,Lists!$C$16:$E$20,2,FALSE)*D182,"")</f>
        <v/>
      </c>
      <c r="AE182" s="124" t="str">
        <f>IFERROR(((H182*N182)*(1-IF(I182="",0,VLOOKUP(I182,Lists!$C$23:$D$27,2,FALSE)))-(V182*W182)*(1-IF(X182="",0,VLOOKUP(X182,Lists!$C$23:$D$27,2,FALSE))))/1000*VLOOKUP(F182,Lists!$C$16:$E$20,3,FALSE)*E182,"")</f>
        <v/>
      </c>
      <c r="AF182" s="125" t="str" cm="1">
        <f t="array" ref="AF182">IFERROR(V182*_xlfn.XLOOKUP(1,(P182=Lists!$G$20:$G$63)*(Q182=Lists!$H$20:$H$63),Lists!$I$20:$I$63),"")</f>
        <v/>
      </c>
      <c r="AG182" s="125" t="str">
        <f>IFERROR(IF(I182=X182,"",IF(X182="","",VLOOKUP(X182,Lists!$G$66:$H$70,2,FALSE)*V182*W182)),"")</f>
        <v/>
      </c>
      <c r="AH182" s="108" t="str">
        <f>IFERROR(VLOOKUP(J182,Lists!$G$3:$J$17,2,FALSE),"")</f>
        <v/>
      </c>
      <c r="AI182" s="108" t="str">
        <f>IFERROR(VLOOKUP(J182,Lists!$G$3:$J$17,3,FALSE),"")</f>
        <v/>
      </c>
      <c r="AJ182" s="108" t="str">
        <f>IFERROR(VLOOKUP(J182,Lists!$G$3:$J$17,4,FALSE),"")</f>
        <v/>
      </c>
      <c r="AK182" s="108" t="str">
        <f>IFERROR(VLOOKUP(P182,Lists!$C$30:$D$47,2,FALSE),"")</f>
        <v/>
      </c>
    </row>
    <row r="183" spans="2:37" x14ac:dyDescent="0.25">
      <c r="B183" s="5"/>
      <c r="C183" s="5"/>
      <c r="D183" s="122" t="str">
        <f>IFERROR(VLOOKUP(C183,Lists!$B$3:$E$13,3,FALSE),"")</f>
        <v/>
      </c>
      <c r="E183" s="123" t="str">
        <f>IFERROR(VLOOKUP(C183,Lists!$B$3:$E$13,4,FALSE),"")</f>
        <v/>
      </c>
      <c r="F183" s="5"/>
      <c r="H183" s="5"/>
      <c r="I183" s="5"/>
      <c r="J183" s="5"/>
      <c r="K183" s="5"/>
      <c r="L183" s="5"/>
      <c r="M183" s="5"/>
      <c r="N183" s="122" t="str" cm="1">
        <f t="array" ref="N183">IFERROR(_xlfn.XLOOKUP(1,(J183=Lists!$AC$3:$AC$886)*(K183=Lists!$AD$3:$AD$886)*(L183=Lists!$AE$3:$AE$886)*(M183=Lists!$AF$3:$AF$886),Lists!$AG$3:$AG$886),"")</f>
        <v/>
      </c>
      <c r="P183" s="5"/>
      <c r="Q183" s="5"/>
      <c r="R183" s="5"/>
      <c r="S183" s="5"/>
      <c r="T183" s="5"/>
      <c r="U183" s="5"/>
      <c r="V183" s="5"/>
      <c r="W183" s="5"/>
      <c r="X183" s="5"/>
      <c r="Z183" s="122" t="str">
        <f>IFERROR(((H183*N183)-(V183*W183))/1000*VLOOKUP(F183,Lists!$C$16:$E$20,2,FALSE)*D183,"")</f>
        <v/>
      </c>
      <c r="AA183" s="124" t="str">
        <f>IFERROR(((H183*N183)-(V183*W183))/1000*VLOOKUP(F183,Lists!$C$16:$E$20,3,FALSE)*E183,"")</f>
        <v/>
      </c>
      <c r="AB183" s="122" t="str">
        <f t="shared" si="5"/>
        <v/>
      </c>
      <c r="AC183" s="124" t="str">
        <f t="shared" si="4"/>
        <v/>
      </c>
      <c r="AD183" s="122" t="str">
        <f>IFERROR(((H183*N183)*(1-IF(I183="",0,VLOOKUP(I183,Lists!$C$23:$D$27,2,FALSE)))-(V183*W183)*(1-IF(X183="",0,VLOOKUP(X183,Lists!$C$23:$D$27,2,FALSE))))/1000*VLOOKUP(F183,Lists!$C$16:$E$20,2,FALSE)*D183,"")</f>
        <v/>
      </c>
      <c r="AE183" s="124" t="str">
        <f>IFERROR(((H183*N183)*(1-IF(I183="",0,VLOOKUP(I183,Lists!$C$23:$D$27,2,FALSE)))-(V183*W183)*(1-IF(X183="",0,VLOOKUP(X183,Lists!$C$23:$D$27,2,FALSE))))/1000*VLOOKUP(F183,Lists!$C$16:$E$20,3,FALSE)*E183,"")</f>
        <v/>
      </c>
      <c r="AF183" s="125" t="str" cm="1">
        <f t="array" ref="AF183">IFERROR(V183*_xlfn.XLOOKUP(1,(P183=Lists!$G$20:$G$63)*(Q183=Lists!$H$20:$H$63),Lists!$I$20:$I$63),"")</f>
        <v/>
      </c>
      <c r="AG183" s="125" t="str">
        <f>IFERROR(IF(I183=X183,"",IF(X183="","",VLOOKUP(X183,Lists!$G$66:$H$70,2,FALSE)*V183*W183)),"")</f>
        <v/>
      </c>
      <c r="AH183" s="108" t="str">
        <f>IFERROR(VLOOKUP(J183,Lists!$G$3:$J$17,2,FALSE),"")</f>
        <v/>
      </c>
      <c r="AI183" s="108" t="str">
        <f>IFERROR(VLOOKUP(J183,Lists!$G$3:$J$17,3,FALSE),"")</f>
        <v/>
      </c>
      <c r="AJ183" s="108" t="str">
        <f>IFERROR(VLOOKUP(J183,Lists!$G$3:$J$17,4,FALSE),"")</f>
        <v/>
      </c>
      <c r="AK183" s="108" t="str">
        <f>IFERROR(VLOOKUP(P183,Lists!$C$30:$D$47,2,FALSE),"")</f>
        <v/>
      </c>
    </row>
    <row r="184" spans="2:37" x14ac:dyDescent="0.25">
      <c r="B184" s="5"/>
      <c r="C184" s="5"/>
      <c r="D184" s="122" t="str">
        <f>IFERROR(VLOOKUP(C184,Lists!$B$3:$E$13,3,FALSE),"")</f>
        <v/>
      </c>
      <c r="E184" s="123" t="str">
        <f>IFERROR(VLOOKUP(C184,Lists!$B$3:$E$13,4,FALSE),"")</f>
        <v/>
      </c>
      <c r="F184" s="5"/>
      <c r="H184" s="5"/>
      <c r="I184" s="5"/>
      <c r="J184" s="5"/>
      <c r="K184" s="5"/>
      <c r="L184" s="5"/>
      <c r="M184" s="5"/>
      <c r="N184" s="122" t="str" cm="1">
        <f t="array" ref="N184">IFERROR(_xlfn.XLOOKUP(1,(J184=Lists!$AC$3:$AC$886)*(K184=Lists!$AD$3:$AD$886)*(L184=Lists!$AE$3:$AE$886)*(M184=Lists!$AF$3:$AF$886),Lists!$AG$3:$AG$886),"")</f>
        <v/>
      </c>
      <c r="P184" s="5"/>
      <c r="Q184" s="5"/>
      <c r="R184" s="5"/>
      <c r="S184" s="5"/>
      <c r="T184" s="5"/>
      <c r="U184" s="5"/>
      <c r="V184" s="5"/>
      <c r="W184" s="5"/>
      <c r="X184" s="5"/>
      <c r="Z184" s="122" t="str">
        <f>IFERROR(((H184*N184)-(V184*W184))/1000*VLOOKUP(F184,Lists!$C$16:$E$20,2,FALSE)*D184,"")</f>
        <v/>
      </c>
      <c r="AA184" s="124" t="str">
        <f>IFERROR(((H184*N184)-(V184*W184))/1000*VLOOKUP(F184,Lists!$C$16:$E$20,3,FALSE)*E184,"")</f>
        <v/>
      </c>
      <c r="AB184" s="122" t="str">
        <f t="shared" si="5"/>
        <v/>
      </c>
      <c r="AC184" s="124" t="str">
        <f t="shared" si="4"/>
        <v/>
      </c>
      <c r="AD184" s="122" t="str">
        <f>IFERROR(((H184*N184)*(1-IF(I184="",0,VLOOKUP(I184,Lists!$C$23:$D$27,2,FALSE)))-(V184*W184)*(1-IF(X184="",0,VLOOKUP(X184,Lists!$C$23:$D$27,2,FALSE))))/1000*VLOOKUP(F184,Lists!$C$16:$E$20,2,FALSE)*D184,"")</f>
        <v/>
      </c>
      <c r="AE184" s="124" t="str">
        <f>IFERROR(((H184*N184)*(1-IF(I184="",0,VLOOKUP(I184,Lists!$C$23:$D$27,2,FALSE)))-(V184*W184)*(1-IF(X184="",0,VLOOKUP(X184,Lists!$C$23:$D$27,2,FALSE))))/1000*VLOOKUP(F184,Lists!$C$16:$E$20,3,FALSE)*E184,"")</f>
        <v/>
      </c>
      <c r="AF184" s="125" t="str" cm="1">
        <f t="array" ref="AF184">IFERROR(V184*_xlfn.XLOOKUP(1,(P184=Lists!$G$20:$G$63)*(Q184=Lists!$H$20:$H$63),Lists!$I$20:$I$63),"")</f>
        <v/>
      </c>
      <c r="AG184" s="125" t="str">
        <f>IFERROR(IF(I184=X184,"",IF(X184="","",VLOOKUP(X184,Lists!$G$66:$H$70,2,FALSE)*V184*W184)),"")</f>
        <v/>
      </c>
      <c r="AH184" s="108" t="str">
        <f>IFERROR(VLOOKUP(J184,Lists!$G$3:$J$17,2,FALSE),"")</f>
        <v/>
      </c>
      <c r="AI184" s="108" t="str">
        <f>IFERROR(VLOOKUP(J184,Lists!$G$3:$J$17,3,FALSE),"")</f>
        <v/>
      </c>
      <c r="AJ184" s="108" t="str">
        <f>IFERROR(VLOOKUP(J184,Lists!$G$3:$J$17,4,FALSE),"")</f>
        <v/>
      </c>
      <c r="AK184" s="108" t="str">
        <f>IFERROR(VLOOKUP(P184,Lists!$C$30:$D$47,2,FALSE),"")</f>
        <v/>
      </c>
    </row>
    <row r="185" spans="2:37" x14ac:dyDescent="0.25">
      <c r="B185" s="5"/>
      <c r="C185" s="5"/>
      <c r="D185" s="122" t="str">
        <f>IFERROR(VLOOKUP(C185,Lists!$B$3:$E$13,3,FALSE),"")</f>
        <v/>
      </c>
      <c r="E185" s="123" t="str">
        <f>IFERROR(VLOOKUP(C185,Lists!$B$3:$E$13,4,FALSE),"")</f>
        <v/>
      </c>
      <c r="F185" s="5"/>
      <c r="H185" s="5"/>
      <c r="I185" s="5"/>
      <c r="J185" s="5"/>
      <c r="K185" s="5"/>
      <c r="L185" s="5"/>
      <c r="M185" s="5"/>
      <c r="N185" s="122" t="str" cm="1">
        <f t="array" ref="N185">IFERROR(_xlfn.XLOOKUP(1,(J185=Lists!$AC$3:$AC$886)*(K185=Lists!$AD$3:$AD$886)*(L185=Lists!$AE$3:$AE$886)*(M185=Lists!$AF$3:$AF$886),Lists!$AG$3:$AG$886),"")</f>
        <v/>
      </c>
      <c r="P185" s="5"/>
      <c r="Q185" s="5"/>
      <c r="R185" s="5"/>
      <c r="S185" s="5"/>
      <c r="T185" s="5"/>
      <c r="U185" s="5"/>
      <c r="V185" s="5"/>
      <c r="W185" s="5"/>
      <c r="X185" s="5"/>
      <c r="Z185" s="122" t="str">
        <f>IFERROR(((H185*N185)-(V185*W185))/1000*VLOOKUP(F185,Lists!$C$16:$E$20,2,FALSE)*D185,"")</f>
        <v/>
      </c>
      <c r="AA185" s="124" t="str">
        <f>IFERROR(((H185*N185)-(V185*W185))/1000*VLOOKUP(F185,Lists!$C$16:$E$20,3,FALSE)*E185,"")</f>
        <v/>
      </c>
      <c r="AB185" s="122" t="str">
        <f t="shared" si="5"/>
        <v/>
      </c>
      <c r="AC185" s="124" t="str">
        <f t="shared" si="4"/>
        <v/>
      </c>
      <c r="AD185" s="122" t="str">
        <f>IFERROR(((H185*N185)*(1-IF(I185="",0,VLOOKUP(I185,Lists!$C$23:$D$27,2,FALSE)))-(V185*W185)*(1-IF(X185="",0,VLOOKUP(X185,Lists!$C$23:$D$27,2,FALSE))))/1000*VLOOKUP(F185,Lists!$C$16:$E$20,2,FALSE)*D185,"")</f>
        <v/>
      </c>
      <c r="AE185" s="124" t="str">
        <f>IFERROR(((H185*N185)*(1-IF(I185="",0,VLOOKUP(I185,Lists!$C$23:$D$27,2,FALSE)))-(V185*W185)*(1-IF(X185="",0,VLOOKUP(X185,Lists!$C$23:$D$27,2,FALSE))))/1000*VLOOKUP(F185,Lists!$C$16:$E$20,3,FALSE)*E185,"")</f>
        <v/>
      </c>
      <c r="AF185" s="125" t="str" cm="1">
        <f t="array" ref="AF185">IFERROR(V185*_xlfn.XLOOKUP(1,(P185=Lists!$G$20:$G$63)*(Q185=Lists!$H$20:$H$63),Lists!$I$20:$I$63),"")</f>
        <v/>
      </c>
      <c r="AG185" s="125" t="str">
        <f>IFERROR(IF(I185=X185,"",IF(X185="","",VLOOKUP(X185,Lists!$G$66:$H$70,2,FALSE)*V185*W185)),"")</f>
        <v/>
      </c>
      <c r="AH185" s="108" t="str">
        <f>IFERROR(VLOOKUP(J185,Lists!$G$3:$J$17,2,FALSE),"")</f>
        <v/>
      </c>
      <c r="AI185" s="108" t="str">
        <f>IFERROR(VLOOKUP(J185,Lists!$G$3:$J$17,3,FALSE),"")</f>
        <v/>
      </c>
      <c r="AJ185" s="108" t="str">
        <f>IFERROR(VLOOKUP(J185,Lists!$G$3:$J$17,4,FALSE),"")</f>
        <v/>
      </c>
      <c r="AK185" s="108" t="str">
        <f>IFERROR(VLOOKUP(P185,Lists!$C$30:$D$47,2,FALSE),"")</f>
        <v/>
      </c>
    </row>
    <row r="186" spans="2:37" x14ac:dyDescent="0.25">
      <c r="B186" s="5"/>
      <c r="C186" s="5"/>
      <c r="D186" s="122" t="str">
        <f>IFERROR(VLOOKUP(C186,Lists!$B$3:$E$13,3,FALSE),"")</f>
        <v/>
      </c>
      <c r="E186" s="123" t="str">
        <f>IFERROR(VLOOKUP(C186,Lists!$B$3:$E$13,4,FALSE),"")</f>
        <v/>
      </c>
      <c r="F186" s="5"/>
      <c r="H186" s="5"/>
      <c r="I186" s="5"/>
      <c r="J186" s="5"/>
      <c r="K186" s="5"/>
      <c r="L186" s="5"/>
      <c r="M186" s="5"/>
      <c r="N186" s="122" t="str" cm="1">
        <f t="array" ref="N186">IFERROR(_xlfn.XLOOKUP(1,(J186=Lists!$AC$3:$AC$886)*(K186=Lists!$AD$3:$AD$886)*(L186=Lists!$AE$3:$AE$886)*(M186=Lists!$AF$3:$AF$886),Lists!$AG$3:$AG$886),"")</f>
        <v/>
      </c>
      <c r="P186" s="5"/>
      <c r="Q186" s="5"/>
      <c r="R186" s="5"/>
      <c r="S186" s="5"/>
      <c r="T186" s="5"/>
      <c r="U186" s="5"/>
      <c r="V186" s="5"/>
      <c r="W186" s="5"/>
      <c r="X186" s="5"/>
      <c r="Z186" s="122" t="str">
        <f>IFERROR(((H186*N186)-(V186*W186))/1000*VLOOKUP(F186,Lists!$C$16:$E$20,2,FALSE)*D186,"")</f>
        <v/>
      </c>
      <c r="AA186" s="124" t="str">
        <f>IFERROR(((H186*N186)-(V186*W186))/1000*VLOOKUP(F186,Lists!$C$16:$E$20,3,FALSE)*E186,"")</f>
        <v/>
      </c>
      <c r="AB186" s="122" t="str">
        <f t="shared" si="5"/>
        <v/>
      </c>
      <c r="AC186" s="124" t="str">
        <f t="shared" si="4"/>
        <v/>
      </c>
      <c r="AD186" s="122" t="str">
        <f>IFERROR(((H186*N186)*(1-IF(I186="",0,VLOOKUP(I186,Lists!$C$23:$D$27,2,FALSE)))-(V186*W186)*(1-IF(X186="",0,VLOOKUP(X186,Lists!$C$23:$D$27,2,FALSE))))/1000*VLOOKUP(F186,Lists!$C$16:$E$20,2,FALSE)*D186,"")</f>
        <v/>
      </c>
      <c r="AE186" s="124" t="str">
        <f>IFERROR(((H186*N186)*(1-IF(I186="",0,VLOOKUP(I186,Lists!$C$23:$D$27,2,FALSE)))-(V186*W186)*(1-IF(X186="",0,VLOOKUP(X186,Lists!$C$23:$D$27,2,FALSE))))/1000*VLOOKUP(F186,Lists!$C$16:$E$20,3,FALSE)*E186,"")</f>
        <v/>
      </c>
      <c r="AF186" s="125" t="str" cm="1">
        <f t="array" ref="AF186">IFERROR(V186*_xlfn.XLOOKUP(1,(P186=Lists!$G$20:$G$63)*(Q186=Lists!$H$20:$H$63),Lists!$I$20:$I$63),"")</f>
        <v/>
      </c>
      <c r="AG186" s="125" t="str">
        <f>IFERROR(IF(I186=X186,"",IF(X186="","",VLOOKUP(X186,Lists!$G$66:$H$70,2,FALSE)*V186*W186)),"")</f>
        <v/>
      </c>
      <c r="AH186" s="108" t="str">
        <f>IFERROR(VLOOKUP(J186,Lists!$G$3:$J$17,2,FALSE),"")</f>
        <v/>
      </c>
      <c r="AI186" s="108" t="str">
        <f>IFERROR(VLOOKUP(J186,Lists!$G$3:$J$17,3,FALSE),"")</f>
        <v/>
      </c>
      <c r="AJ186" s="108" t="str">
        <f>IFERROR(VLOOKUP(J186,Lists!$G$3:$J$17,4,FALSE),"")</f>
        <v/>
      </c>
      <c r="AK186" s="108" t="str">
        <f>IFERROR(VLOOKUP(P186,Lists!$C$30:$D$47,2,FALSE),"")</f>
        <v/>
      </c>
    </row>
    <row r="187" spans="2:37" x14ac:dyDescent="0.25">
      <c r="B187" s="5"/>
      <c r="C187" s="5"/>
      <c r="D187" s="122" t="str">
        <f>IFERROR(VLOOKUP(C187,Lists!$B$3:$E$13,3,FALSE),"")</f>
        <v/>
      </c>
      <c r="E187" s="123" t="str">
        <f>IFERROR(VLOOKUP(C187,Lists!$B$3:$E$13,4,FALSE),"")</f>
        <v/>
      </c>
      <c r="F187" s="5"/>
      <c r="H187" s="5"/>
      <c r="I187" s="5"/>
      <c r="J187" s="5"/>
      <c r="K187" s="5"/>
      <c r="L187" s="5"/>
      <c r="M187" s="5"/>
      <c r="N187" s="122" t="str" cm="1">
        <f t="array" ref="N187">IFERROR(_xlfn.XLOOKUP(1,(J187=Lists!$AC$3:$AC$886)*(K187=Lists!$AD$3:$AD$886)*(L187=Lists!$AE$3:$AE$886)*(M187=Lists!$AF$3:$AF$886),Lists!$AG$3:$AG$886),"")</f>
        <v/>
      </c>
      <c r="P187" s="5"/>
      <c r="Q187" s="5"/>
      <c r="R187" s="5"/>
      <c r="S187" s="5"/>
      <c r="T187" s="5"/>
      <c r="U187" s="5"/>
      <c r="V187" s="5"/>
      <c r="W187" s="5"/>
      <c r="X187" s="5"/>
      <c r="Z187" s="122" t="str">
        <f>IFERROR(((H187*N187)-(V187*W187))/1000*VLOOKUP(F187,Lists!$C$16:$E$20,2,FALSE)*D187,"")</f>
        <v/>
      </c>
      <c r="AA187" s="124" t="str">
        <f>IFERROR(((H187*N187)-(V187*W187))/1000*VLOOKUP(F187,Lists!$C$16:$E$20,3,FALSE)*E187,"")</f>
        <v/>
      </c>
      <c r="AB187" s="122" t="str">
        <f t="shared" si="5"/>
        <v/>
      </c>
      <c r="AC187" s="124" t="str">
        <f t="shared" si="4"/>
        <v/>
      </c>
      <c r="AD187" s="122" t="str">
        <f>IFERROR(((H187*N187)*(1-IF(I187="",0,VLOOKUP(I187,Lists!$C$23:$D$27,2,FALSE)))-(V187*W187)*(1-IF(X187="",0,VLOOKUP(X187,Lists!$C$23:$D$27,2,FALSE))))/1000*VLOOKUP(F187,Lists!$C$16:$E$20,2,FALSE)*D187,"")</f>
        <v/>
      </c>
      <c r="AE187" s="124" t="str">
        <f>IFERROR(((H187*N187)*(1-IF(I187="",0,VLOOKUP(I187,Lists!$C$23:$D$27,2,FALSE)))-(V187*W187)*(1-IF(X187="",0,VLOOKUP(X187,Lists!$C$23:$D$27,2,FALSE))))/1000*VLOOKUP(F187,Lists!$C$16:$E$20,3,FALSE)*E187,"")</f>
        <v/>
      </c>
      <c r="AF187" s="125" t="str" cm="1">
        <f t="array" ref="AF187">IFERROR(V187*_xlfn.XLOOKUP(1,(P187=Lists!$G$20:$G$63)*(Q187=Lists!$H$20:$H$63),Lists!$I$20:$I$63),"")</f>
        <v/>
      </c>
      <c r="AG187" s="125" t="str">
        <f>IFERROR(IF(I187=X187,"",IF(X187="","",VLOOKUP(X187,Lists!$G$66:$H$70,2,FALSE)*V187*W187)),"")</f>
        <v/>
      </c>
      <c r="AH187" s="108" t="str">
        <f>IFERROR(VLOOKUP(J187,Lists!$G$3:$J$17,2,FALSE),"")</f>
        <v/>
      </c>
      <c r="AI187" s="108" t="str">
        <f>IFERROR(VLOOKUP(J187,Lists!$G$3:$J$17,3,FALSE),"")</f>
        <v/>
      </c>
      <c r="AJ187" s="108" t="str">
        <f>IFERROR(VLOOKUP(J187,Lists!$G$3:$J$17,4,FALSE),"")</f>
        <v/>
      </c>
      <c r="AK187" s="108" t="str">
        <f>IFERROR(VLOOKUP(P187,Lists!$C$30:$D$47,2,FALSE),"")</f>
        <v/>
      </c>
    </row>
    <row r="188" spans="2:37" x14ac:dyDescent="0.25">
      <c r="B188" s="5"/>
      <c r="C188" s="5"/>
      <c r="D188" s="122" t="str">
        <f>IFERROR(VLOOKUP(C188,Lists!$B$3:$E$13,3,FALSE),"")</f>
        <v/>
      </c>
      <c r="E188" s="123" t="str">
        <f>IFERROR(VLOOKUP(C188,Lists!$B$3:$E$13,4,FALSE),"")</f>
        <v/>
      </c>
      <c r="F188" s="5"/>
      <c r="H188" s="5"/>
      <c r="I188" s="5"/>
      <c r="J188" s="5"/>
      <c r="K188" s="5"/>
      <c r="L188" s="5"/>
      <c r="M188" s="5"/>
      <c r="N188" s="122" t="str" cm="1">
        <f t="array" ref="N188">IFERROR(_xlfn.XLOOKUP(1,(J188=Lists!$AC$3:$AC$886)*(K188=Lists!$AD$3:$AD$886)*(L188=Lists!$AE$3:$AE$886)*(M188=Lists!$AF$3:$AF$886),Lists!$AG$3:$AG$886),"")</f>
        <v/>
      </c>
      <c r="P188" s="5"/>
      <c r="Q188" s="5"/>
      <c r="R188" s="5"/>
      <c r="S188" s="5"/>
      <c r="T188" s="5"/>
      <c r="U188" s="5"/>
      <c r="V188" s="5"/>
      <c r="W188" s="5"/>
      <c r="X188" s="5"/>
      <c r="Z188" s="122" t="str">
        <f>IFERROR(((H188*N188)-(V188*W188))/1000*VLOOKUP(F188,Lists!$C$16:$E$20,2,FALSE)*D188,"")</f>
        <v/>
      </c>
      <c r="AA188" s="124" t="str">
        <f>IFERROR(((H188*N188)-(V188*W188))/1000*VLOOKUP(F188,Lists!$C$16:$E$20,3,FALSE)*E188,"")</f>
        <v/>
      </c>
      <c r="AB188" s="122" t="str">
        <f t="shared" si="5"/>
        <v/>
      </c>
      <c r="AC188" s="124" t="str">
        <f t="shared" si="4"/>
        <v/>
      </c>
      <c r="AD188" s="122" t="str">
        <f>IFERROR(((H188*N188)*(1-IF(I188="",0,VLOOKUP(I188,Lists!$C$23:$D$27,2,FALSE)))-(V188*W188)*(1-IF(X188="",0,VLOOKUP(X188,Lists!$C$23:$D$27,2,FALSE))))/1000*VLOOKUP(F188,Lists!$C$16:$E$20,2,FALSE)*D188,"")</f>
        <v/>
      </c>
      <c r="AE188" s="124" t="str">
        <f>IFERROR(((H188*N188)*(1-IF(I188="",0,VLOOKUP(I188,Lists!$C$23:$D$27,2,FALSE)))-(V188*W188)*(1-IF(X188="",0,VLOOKUP(X188,Lists!$C$23:$D$27,2,FALSE))))/1000*VLOOKUP(F188,Lists!$C$16:$E$20,3,FALSE)*E188,"")</f>
        <v/>
      </c>
      <c r="AF188" s="125" t="str" cm="1">
        <f t="array" ref="AF188">IFERROR(V188*_xlfn.XLOOKUP(1,(P188=Lists!$G$20:$G$63)*(Q188=Lists!$H$20:$H$63),Lists!$I$20:$I$63),"")</f>
        <v/>
      </c>
      <c r="AG188" s="125" t="str">
        <f>IFERROR(IF(I188=X188,"",IF(X188="","",VLOOKUP(X188,Lists!$G$66:$H$70,2,FALSE)*V188*W188)),"")</f>
        <v/>
      </c>
      <c r="AH188" s="108" t="str">
        <f>IFERROR(VLOOKUP(J188,Lists!$G$3:$J$17,2,FALSE),"")</f>
        <v/>
      </c>
      <c r="AI188" s="108" t="str">
        <f>IFERROR(VLOOKUP(J188,Lists!$G$3:$J$17,3,FALSE),"")</f>
        <v/>
      </c>
      <c r="AJ188" s="108" t="str">
        <f>IFERROR(VLOOKUP(J188,Lists!$G$3:$J$17,4,FALSE),"")</f>
        <v/>
      </c>
      <c r="AK188" s="108" t="str">
        <f>IFERROR(VLOOKUP(P188,Lists!$C$30:$D$47,2,FALSE),"")</f>
        <v/>
      </c>
    </row>
    <row r="189" spans="2:37" x14ac:dyDescent="0.25">
      <c r="B189" s="5"/>
      <c r="C189" s="5"/>
      <c r="D189" s="122" t="str">
        <f>IFERROR(VLOOKUP(C189,Lists!$B$3:$E$13,3,FALSE),"")</f>
        <v/>
      </c>
      <c r="E189" s="123" t="str">
        <f>IFERROR(VLOOKUP(C189,Lists!$B$3:$E$13,4,FALSE),"")</f>
        <v/>
      </c>
      <c r="F189" s="5"/>
      <c r="H189" s="5"/>
      <c r="I189" s="5"/>
      <c r="J189" s="5"/>
      <c r="K189" s="5"/>
      <c r="L189" s="5"/>
      <c r="M189" s="5"/>
      <c r="N189" s="122" t="str" cm="1">
        <f t="array" ref="N189">IFERROR(_xlfn.XLOOKUP(1,(J189=Lists!$AC$3:$AC$886)*(K189=Lists!$AD$3:$AD$886)*(L189=Lists!$AE$3:$AE$886)*(M189=Lists!$AF$3:$AF$886),Lists!$AG$3:$AG$886),"")</f>
        <v/>
      </c>
      <c r="P189" s="5"/>
      <c r="Q189" s="5"/>
      <c r="R189" s="5"/>
      <c r="S189" s="5"/>
      <c r="T189" s="5"/>
      <c r="U189" s="5"/>
      <c r="V189" s="5"/>
      <c r="W189" s="5"/>
      <c r="X189" s="5"/>
      <c r="Z189" s="122" t="str">
        <f>IFERROR(((H189*N189)-(V189*W189))/1000*VLOOKUP(F189,Lists!$C$16:$E$20,2,FALSE)*D189,"")</f>
        <v/>
      </c>
      <c r="AA189" s="124" t="str">
        <f>IFERROR(((H189*N189)-(V189*W189))/1000*VLOOKUP(F189,Lists!$C$16:$E$20,3,FALSE)*E189,"")</f>
        <v/>
      </c>
      <c r="AB189" s="122" t="str">
        <f t="shared" si="5"/>
        <v/>
      </c>
      <c r="AC189" s="124" t="str">
        <f t="shared" si="4"/>
        <v/>
      </c>
      <c r="AD189" s="122" t="str">
        <f>IFERROR(((H189*N189)*(1-IF(I189="",0,VLOOKUP(I189,Lists!$C$23:$D$27,2,FALSE)))-(V189*W189)*(1-IF(X189="",0,VLOOKUP(X189,Lists!$C$23:$D$27,2,FALSE))))/1000*VLOOKUP(F189,Lists!$C$16:$E$20,2,FALSE)*D189,"")</f>
        <v/>
      </c>
      <c r="AE189" s="124" t="str">
        <f>IFERROR(((H189*N189)*(1-IF(I189="",0,VLOOKUP(I189,Lists!$C$23:$D$27,2,FALSE)))-(V189*W189)*(1-IF(X189="",0,VLOOKUP(X189,Lists!$C$23:$D$27,2,FALSE))))/1000*VLOOKUP(F189,Lists!$C$16:$E$20,3,FALSE)*E189,"")</f>
        <v/>
      </c>
      <c r="AF189" s="125" t="str" cm="1">
        <f t="array" ref="AF189">IFERROR(V189*_xlfn.XLOOKUP(1,(P189=Lists!$G$20:$G$63)*(Q189=Lists!$H$20:$H$63),Lists!$I$20:$I$63),"")</f>
        <v/>
      </c>
      <c r="AG189" s="125" t="str">
        <f>IFERROR(IF(I189=X189,"",IF(X189="","",VLOOKUP(X189,Lists!$G$66:$H$70,2,FALSE)*V189*W189)),"")</f>
        <v/>
      </c>
      <c r="AH189" s="108" t="str">
        <f>IFERROR(VLOOKUP(J189,Lists!$G$3:$J$17,2,FALSE),"")</f>
        <v/>
      </c>
      <c r="AI189" s="108" t="str">
        <f>IFERROR(VLOOKUP(J189,Lists!$G$3:$J$17,3,FALSE),"")</f>
        <v/>
      </c>
      <c r="AJ189" s="108" t="str">
        <f>IFERROR(VLOOKUP(J189,Lists!$G$3:$J$17,4,FALSE),"")</f>
        <v/>
      </c>
      <c r="AK189" s="108" t="str">
        <f>IFERROR(VLOOKUP(P189,Lists!$C$30:$D$47,2,FALSE),"")</f>
        <v/>
      </c>
    </row>
    <row r="190" spans="2:37" x14ac:dyDescent="0.25">
      <c r="B190" s="5"/>
      <c r="C190" s="5"/>
      <c r="D190" s="122" t="str">
        <f>IFERROR(VLOOKUP(C190,Lists!$B$3:$E$13,3,FALSE),"")</f>
        <v/>
      </c>
      <c r="E190" s="123" t="str">
        <f>IFERROR(VLOOKUP(C190,Lists!$B$3:$E$13,4,FALSE),"")</f>
        <v/>
      </c>
      <c r="F190" s="5"/>
      <c r="H190" s="5"/>
      <c r="I190" s="5"/>
      <c r="J190" s="5"/>
      <c r="K190" s="5"/>
      <c r="L190" s="5"/>
      <c r="M190" s="5"/>
      <c r="N190" s="122" t="str" cm="1">
        <f t="array" ref="N190">IFERROR(_xlfn.XLOOKUP(1,(J190=Lists!$AC$3:$AC$886)*(K190=Lists!$AD$3:$AD$886)*(L190=Lists!$AE$3:$AE$886)*(M190=Lists!$AF$3:$AF$886),Lists!$AG$3:$AG$886),"")</f>
        <v/>
      </c>
      <c r="P190" s="5"/>
      <c r="Q190" s="5"/>
      <c r="R190" s="5"/>
      <c r="S190" s="5"/>
      <c r="T190" s="5"/>
      <c r="U190" s="5"/>
      <c r="V190" s="5"/>
      <c r="W190" s="5"/>
      <c r="X190" s="5"/>
      <c r="Z190" s="122" t="str">
        <f>IFERROR(((H190*N190)-(V190*W190))/1000*VLOOKUP(F190,Lists!$C$16:$E$20,2,FALSE)*D190,"")</f>
        <v/>
      </c>
      <c r="AA190" s="124" t="str">
        <f>IFERROR(((H190*N190)-(V190*W190))/1000*VLOOKUP(F190,Lists!$C$16:$E$20,3,FALSE)*E190,"")</f>
        <v/>
      </c>
      <c r="AB190" s="122" t="str">
        <f t="shared" si="5"/>
        <v/>
      </c>
      <c r="AC190" s="124" t="str">
        <f t="shared" si="4"/>
        <v/>
      </c>
      <c r="AD190" s="122" t="str">
        <f>IFERROR(((H190*N190)*(1-IF(I190="",0,VLOOKUP(I190,Lists!$C$23:$D$27,2,FALSE)))-(V190*W190)*(1-IF(X190="",0,VLOOKUP(X190,Lists!$C$23:$D$27,2,FALSE))))/1000*VLOOKUP(F190,Lists!$C$16:$E$20,2,FALSE)*D190,"")</f>
        <v/>
      </c>
      <c r="AE190" s="124" t="str">
        <f>IFERROR(((H190*N190)*(1-IF(I190="",0,VLOOKUP(I190,Lists!$C$23:$D$27,2,FALSE)))-(V190*W190)*(1-IF(X190="",0,VLOOKUP(X190,Lists!$C$23:$D$27,2,FALSE))))/1000*VLOOKUP(F190,Lists!$C$16:$E$20,3,FALSE)*E190,"")</f>
        <v/>
      </c>
      <c r="AF190" s="125" t="str" cm="1">
        <f t="array" ref="AF190">IFERROR(V190*_xlfn.XLOOKUP(1,(P190=Lists!$G$20:$G$63)*(Q190=Lists!$H$20:$H$63),Lists!$I$20:$I$63),"")</f>
        <v/>
      </c>
      <c r="AG190" s="125" t="str">
        <f>IFERROR(IF(I190=X190,"",IF(X190="","",VLOOKUP(X190,Lists!$G$66:$H$70,2,FALSE)*V190*W190)),"")</f>
        <v/>
      </c>
      <c r="AH190" s="108" t="str">
        <f>IFERROR(VLOOKUP(J190,Lists!$G$3:$J$17,2,FALSE),"")</f>
        <v/>
      </c>
      <c r="AI190" s="108" t="str">
        <f>IFERROR(VLOOKUP(J190,Lists!$G$3:$J$17,3,FALSE),"")</f>
        <v/>
      </c>
      <c r="AJ190" s="108" t="str">
        <f>IFERROR(VLOOKUP(J190,Lists!$G$3:$J$17,4,FALSE),"")</f>
        <v/>
      </c>
      <c r="AK190" s="108" t="str">
        <f>IFERROR(VLOOKUP(P190,Lists!$C$30:$D$47,2,FALSE),"")</f>
        <v/>
      </c>
    </row>
    <row r="191" spans="2:37" x14ac:dyDescent="0.25">
      <c r="B191" s="5"/>
      <c r="C191" s="5"/>
      <c r="D191" s="122" t="str">
        <f>IFERROR(VLOOKUP(C191,Lists!$B$3:$E$13,3,FALSE),"")</f>
        <v/>
      </c>
      <c r="E191" s="123" t="str">
        <f>IFERROR(VLOOKUP(C191,Lists!$B$3:$E$13,4,FALSE),"")</f>
        <v/>
      </c>
      <c r="F191" s="5"/>
      <c r="H191" s="5"/>
      <c r="I191" s="5"/>
      <c r="J191" s="5"/>
      <c r="K191" s="5"/>
      <c r="L191" s="5"/>
      <c r="M191" s="5"/>
      <c r="N191" s="122" t="str" cm="1">
        <f t="array" ref="N191">IFERROR(_xlfn.XLOOKUP(1,(J191=Lists!$AC$3:$AC$886)*(K191=Lists!$AD$3:$AD$886)*(L191=Lists!$AE$3:$AE$886)*(M191=Lists!$AF$3:$AF$886),Lists!$AG$3:$AG$886),"")</f>
        <v/>
      </c>
      <c r="P191" s="5"/>
      <c r="Q191" s="5"/>
      <c r="R191" s="5"/>
      <c r="S191" s="5"/>
      <c r="T191" s="5"/>
      <c r="U191" s="5"/>
      <c r="V191" s="5"/>
      <c r="W191" s="5"/>
      <c r="X191" s="5"/>
      <c r="Z191" s="122" t="str">
        <f>IFERROR(((H191*N191)-(V191*W191))/1000*VLOOKUP(F191,Lists!$C$16:$E$20,2,FALSE)*D191,"")</f>
        <v/>
      </c>
      <c r="AA191" s="124" t="str">
        <f>IFERROR(((H191*N191)-(V191*W191))/1000*VLOOKUP(F191,Lists!$C$16:$E$20,3,FALSE)*E191,"")</f>
        <v/>
      </c>
      <c r="AB191" s="122" t="str">
        <f t="shared" si="5"/>
        <v/>
      </c>
      <c r="AC191" s="124" t="str">
        <f t="shared" si="4"/>
        <v/>
      </c>
      <c r="AD191" s="122" t="str">
        <f>IFERROR(((H191*N191)*(1-IF(I191="",0,VLOOKUP(I191,Lists!$C$23:$D$27,2,FALSE)))-(V191*W191)*(1-IF(X191="",0,VLOOKUP(X191,Lists!$C$23:$D$27,2,FALSE))))/1000*VLOOKUP(F191,Lists!$C$16:$E$20,2,FALSE)*D191,"")</f>
        <v/>
      </c>
      <c r="AE191" s="124" t="str">
        <f>IFERROR(((H191*N191)*(1-IF(I191="",0,VLOOKUP(I191,Lists!$C$23:$D$27,2,FALSE)))-(V191*W191)*(1-IF(X191="",0,VLOOKUP(X191,Lists!$C$23:$D$27,2,FALSE))))/1000*VLOOKUP(F191,Lists!$C$16:$E$20,3,FALSE)*E191,"")</f>
        <v/>
      </c>
      <c r="AF191" s="125" t="str" cm="1">
        <f t="array" ref="AF191">IFERROR(V191*_xlfn.XLOOKUP(1,(P191=Lists!$G$20:$G$63)*(Q191=Lists!$H$20:$H$63),Lists!$I$20:$I$63),"")</f>
        <v/>
      </c>
      <c r="AG191" s="125" t="str">
        <f>IFERROR(IF(I191=X191,"",IF(X191="","",VLOOKUP(X191,Lists!$G$66:$H$70,2,FALSE)*V191*W191)),"")</f>
        <v/>
      </c>
      <c r="AH191" s="108" t="str">
        <f>IFERROR(VLOOKUP(J191,Lists!$G$3:$J$17,2,FALSE),"")</f>
        <v/>
      </c>
      <c r="AI191" s="108" t="str">
        <f>IFERROR(VLOOKUP(J191,Lists!$G$3:$J$17,3,FALSE),"")</f>
        <v/>
      </c>
      <c r="AJ191" s="108" t="str">
        <f>IFERROR(VLOOKUP(J191,Lists!$G$3:$J$17,4,FALSE),"")</f>
        <v/>
      </c>
      <c r="AK191" s="108" t="str">
        <f>IFERROR(VLOOKUP(P191,Lists!$C$30:$D$47,2,FALSE),"")</f>
        <v/>
      </c>
    </row>
    <row r="192" spans="2:37" x14ac:dyDescent="0.25">
      <c r="B192" s="5"/>
      <c r="C192" s="5"/>
      <c r="D192" s="122" t="str">
        <f>IFERROR(VLOOKUP(C192,Lists!$B$3:$E$13,3,FALSE),"")</f>
        <v/>
      </c>
      <c r="E192" s="123" t="str">
        <f>IFERROR(VLOOKUP(C192,Lists!$B$3:$E$13,4,FALSE),"")</f>
        <v/>
      </c>
      <c r="F192" s="5"/>
      <c r="H192" s="5"/>
      <c r="I192" s="5"/>
      <c r="J192" s="5"/>
      <c r="K192" s="5"/>
      <c r="L192" s="5"/>
      <c r="M192" s="5"/>
      <c r="N192" s="122" t="str" cm="1">
        <f t="array" ref="N192">IFERROR(_xlfn.XLOOKUP(1,(J192=Lists!$AC$3:$AC$886)*(K192=Lists!$AD$3:$AD$886)*(L192=Lists!$AE$3:$AE$886)*(M192=Lists!$AF$3:$AF$886),Lists!$AG$3:$AG$886),"")</f>
        <v/>
      </c>
      <c r="P192" s="5"/>
      <c r="Q192" s="5"/>
      <c r="R192" s="5"/>
      <c r="S192" s="5"/>
      <c r="T192" s="5"/>
      <c r="U192" s="5"/>
      <c r="V192" s="5"/>
      <c r="W192" s="5"/>
      <c r="X192" s="5"/>
      <c r="Z192" s="122" t="str">
        <f>IFERROR(((H192*N192)-(V192*W192))/1000*VLOOKUP(F192,Lists!$C$16:$E$20,2,FALSE)*D192,"")</f>
        <v/>
      </c>
      <c r="AA192" s="124" t="str">
        <f>IFERROR(((H192*N192)-(V192*W192))/1000*VLOOKUP(F192,Lists!$C$16:$E$20,3,FALSE)*E192,"")</f>
        <v/>
      </c>
      <c r="AB192" s="122" t="str">
        <f t="shared" si="5"/>
        <v/>
      </c>
      <c r="AC192" s="124" t="str">
        <f t="shared" si="4"/>
        <v/>
      </c>
      <c r="AD192" s="122" t="str">
        <f>IFERROR(((H192*N192)*(1-IF(I192="",0,VLOOKUP(I192,Lists!$C$23:$D$27,2,FALSE)))-(V192*W192)*(1-IF(X192="",0,VLOOKUP(X192,Lists!$C$23:$D$27,2,FALSE))))/1000*VLOOKUP(F192,Lists!$C$16:$E$20,2,FALSE)*D192,"")</f>
        <v/>
      </c>
      <c r="AE192" s="124" t="str">
        <f>IFERROR(((H192*N192)*(1-IF(I192="",0,VLOOKUP(I192,Lists!$C$23:$D$27,2,FALSE)))-(V192*W192)*(1-IF(X192="",0,VLOOKUP(X192,Lists!$C$23:$D$27,2,FALSE))))/1000*VLOOKUP(F192,Lists!$C$16:$E$20,3,FALSE)*E192,"")</f>
        <v/>
      </c>
      <c r="AF192" s="125" t="str" cm="1">
        <f t="array" ref="AF192">IFERROR(V192*_xlfn.XLOOKUP(1,(P192=Lists!$G$20:$G$63)*(Q192=Lists!$H$20:$H$63),Lists!$I$20:$I$63),"")</f>
        <v/>
      </c>
      <c r="AG192" s="125" t="str">
        <f>IFERROR(IF(I192=X192,"",IF(X192="","",VLOOKUP(X192,Lists!$G$66:$H$70,2,FALSE)*V192*W192)),"")</f>
        <v/>
      </c>
      <c r="AH192" s="108" t="str">
        <f>IFERROR(VLOOKUP(J192,Lists!$G$3:$J$17,2,FALSE),"")</f>
        <v/>
      </c>
      <c r="AI192" s="108" t="str">
        <f>IFERROR(VLOOKUP(J192,Lists!$G$3:$J$17,3,FALSE),"")</f>
        <v/>
      </c>
      <c r="AJ192" s="108" t="str">
        <f>IFERROR(VLOOKUP(J192,Lists!$G$3:$J$17,4,FALSE),"")</f>
        <v/>
      </c>
      <c r="AK192" s="108" t="str">
        <f>IFERROR(VLOOKUP(P192,Lists!$C$30:$D$47,2,FALSE),"")</f>
        <v/>
      </c>
    </row>
    <row r="193" spans="2:37" x14ac:dyDescent="0.25">
      <c r="B193" s="5"/>
      <c r="C193" s="5"/>
      <c r="D193" s="122" t="str">
        <f>IFERROR(VLOOKUP(C193,Lists!$B$3:$E$13,3,FALSE),"")</f>
        <v/>
      </c>
      <c r="E193" s="123" t="str">
        <f>IFERROR(VLOOKUP(C193,Lists!$B$3:$E$13,4,FALSE),"")</f>
        <v/>
      </c>
      <c r="F193" s="5"/>
      <c r="H193" s="5"/>
      <c r="I193" s="5"/>
      <c r="J193" s="5"/>
      <c r="K193" s="5"/>
      <c r="L193" s="5"/>
      <c r="M193" s="5"/>
      <c r="N193" s="122" t="str" cm="1">
        <f t="array" ref="N193">IFERROR(_xlfn.XLOOKUP(1,(J193=Lists!$AC$3:$AC$886)*(K193=Lists!$AD$3:$AD$886)*(L193=Lists!$AE$3:$AE$886)*(M193=Lists!$AF$3:$AF$886),Lists!$AG$3:$AG$886),"")</f>
        <v/>
      </c>
      <c r="P193" s="5"/>
      <c r="Q193" s="5"/>
      <c r="R193" s="5"/>
      <c r="S193" s="5"/>
      <c r="T193" s="5"/>
      <c r="U193" s="5"/>
      <c r="V193" s="5"/>
      <c r="W193" s="5"/>
      <c r="X193" s="5"/>
      <c r="Z193" s="122" t="str">
        <f>IFERROR(((H193*N193)-(V193*W193))/1000*VLOOKUP(F193,Lists!$C$16:$E$20,2,FALSE)*D193,"")</f>
        <v/>
      </c>
      <c r="AA193" s="124" t="str">
        <f>IFERROR(((H193*N193)-(V193*W193))/1000*VLOOKUP(F193,Lists!$C$16:$E$20,3,FALSE)*E193,"")</f>
        <v/>
      </c>
      <c r="AB193" s="122" t="str">
        <f t="shared" si="5"/>
        <v/>
      </c>
      <c r="AC193" s="124" t="str">
        <f t="shared" si="4"/>
        <v/>
      </c>
      <c r="AD193" s="122" t="str">
        <f>IFERROR(((H193*N193)*(1-IF(I193="",0,VLOOKUP(I193,Lists!$C$23:$D$27,2,FALSE)))-(V193*W193)*(1-IF(X193="",0,VLOOKUP(X193,Lists!$C$23:$D$27,2,FALSE))))/1000*VLOOKUP(F193,Lists!$C$16:$E$20,2,FALSE)*D193,"")</f>
        <v/>
      </c>
      <c r="AE193" s="124" t="str">
        <f>IFERROR(((H193*N193)*(1-IF(I193="",0,VLOOKUP(I193,Lists!$C$23:$D$27,2,FALSE)))-(V193*W193)*(1-IF(X193="",0,VLOOKUP(X193,Lists!$C$23:$D$27,2,FALSE))))/1000*VLOOKUP(F193,Lists!$C$16:$E$20,3,FALSE)*E193,"")</f>
        <v/>
      </c>
      <c r="AF193" s="125" t="str" cm="1">
        <f t="array" ref="AF193">IFERROR(V193*_xlfn.XLOOKUP(1,(P193=Lists!$G$20:$G$63)*(Q193=Lists!$H$20:$H$63),Lists!$I$20:$I$63),"")</f>
        <v/>
      </c>
      <c r="AG193" s="125" t="str">
        <f>IFERROR(IF(I193=X193,"",IF(X193="","",VLOOKUP(X193,Lists!$G$66:$H$70,2,FALSE)*V193*W193)),"")</f>
        <v/>
      </c>
      <c r="AH193" s="108" t="str">
        <f>IFERROR(VLOOKUP(J193,Lists!$G$3:$J$17,2,FALSE),"")</f>
        <v/>
      </c>
      <c r="AI193" s="108" t="str">
        <f>IFERROR(VLOOKUP(J193,Lists!$G$3:$J$17,3,FALSE),"")</f>
        <v/>
      </c>
      <c r="AJ193" s="108" t="str">
        <f>IFERROR(VLOOKUP(J193,Lists!$G$3:$J$17,4,FALSE),"")</f>
        <v/>
      </c>
      <c r="AK193" s="108" t="str">
        <f>IFERROR(VLOOKUP(P193,Lists!$C$30:$D$47,2,FALSE),"")</f>
        <v/>
      </c>
    </row>
    <row r="194" spans="2:37" x14ac:dyDescent="0.25">
      <c r="B194" s="5"/>
      <c r="C194" s="5"/>
      <c r="D194" s="122" t="str">
        <f>IFERROR(VLOOKUP(C194,Lists!$B$3:$E$13,3,FALSE),"")</f>
        <v/>
      </c>
      <c r="E194" s="123" t="str">
        <f>IFERROR(VLOOKUP(C194,Lists!$B$3:$E$13,4,FALSE),"")</f>
        <v/>
      </c>
      <c r="F194" s="5"/>
      <c r="H194" s="5"/>
      <c r="I194" s="5"/>
      <c r="J194" s="5"/>
      <c r="K194" s="5"/>
      <c r="L194" s="5"/>
      <c r="M194" s="5"/>
      <c r="N194" s="122" t="str" cm="1">
        <f t="array" ref="N194">IFERROR(_xlfn.XLOOKUP(1,(J194=Lists!$AC$3:$AC$886)*(K194=Lists!$AD$3:$AD$886)*(L194=Lists!$AE$3:$AE$886)*(M194=Lists!$AF$3:$AF$886),Lists!$AG$3:$AG$886),"")</f>
        <v/>
      </c>
      <c r="P194" s="5"/>
      <c r="Q194" s="5"/>
      <c r="R194" s="5"/>
      <c r="S194" s="5"/>
      <c r="T194" s="5"/>
      <c r="U194" s="5"/>
      <c r="V194" s="5"/>
      <c r="W194" s="5"/>
      <c r="X194" s="5"/>
      <c r="Z194" s="122" t="str">
        <f>IFERROR(((H194*N194)-(V194*W194))/1000*VLOOKUP(F194,Lists!$C$16:$E$20,2,FALSE)*D194,"")</f>
        <v/>
      </c>
      <c r="AA194" s="124" t="str">
        <f>IFERROR(((H194*N194)-(V194*W194))/1000*VLOOKUP(F194,Lists!$C$16:$E$20,3,FALSE)*E194,"")</f>
        <v/>
      </c>
      <c r="AB194" s="122" t="str">
        <f t="shared" si="5"/>
        <v/>
      </c>
      <c r="AC194" s="124" t="str">
        <f t="shared" si="4"/>
        <v/>
      </c>
      <c r="AD194" s="122" t="str">
        <f>IFERROR(((H194*N194)*(1-IF(I194="",0,VLOOKUP(I194,Lists!$C$23:$D$27,2,FALSE)))-(V194*W194)*(1-IF(X194="",0,VLOOKUP(X194,Lists!$C$23:$D$27,2,FALSE))))/1000*VLOOKUP(F194,Lists!$C$16:$E$20,2,FALSE)*D194,"")</f>
        <v/>
      </c>
      <c r="AE194" s="124" t="str">
        <f>IFERROR(((H194*N194)*(1-IF(I194="",0,VLOOKUP(I194,Lists!$C$23:$D$27,2,FALSE)))-(V194*W194)*(1-IF(X194="",0,VLOOKUP(X194,Lists!$C$23:$D$27,2,FALSE))))/1000*VLOOKUP(F194,Lists!$C$16:$E$20,3,FALSE)*E194,"")</f>
        <v/>
      </c>
      <c r="AF194" s="125" t="str" cm="1">
        <f t="array" ref="AF194">IFERROR(V194*_xlfn.XLOOKUP(1,(P194=Lists!$G$20:$G$63)*(Q194=Lists!$H$20:$H$63),Lists!$I$20:$I$63),"")</f>
        <v/>
      </c>
      <c r="AG194" s="125" t="str">
        <f>IFERROR(IF(I194=X194,"",IF(X194="","",VLOOKUP(X194,Lists!$G$66:$H$70,2,FALSE)*V194*W194)),"")</f>
        <v/>
      </c>
      <c r="AH194" s="108" t="str">
        <f>IFERROR(VLOOKUP(J194,Lists!$G$3:$J$17,2,FALSE),"")</f>
        <v/>
      </c>
      <c r="AI194" s="108" t="str">
        <f>IFERROR(VLOOKUP(J194,Lists!$G$3:$J$17,3,FALSE),"")</f>
        <v/>
      </c>
      <c r="AJ194" s="108" t="str">
        <f>IFERROR(VLOOKUP(J194,Lists!$G$3:$J$17,4,FALSE),"")</f>
        <v/>
      </c>
      <c r="AK194" s="108" t="str">
        <f>IFERROR(VLOOKUP(P194,Lists!$C$30:$D$47,2,FALSE),"")</f>
        <v/>
      </c>
    </row>
    <row r="195" spans="2:37" x14ac:dyDescent="0.25">
      <c r="B195" s="5"/>
      <c r="C195" s="5"/>
      <c r="D195" s="122" t="str">
        <f>IFERROR(VLOOKUP(C195,Lists!$B$3:$E$13,3,FALSE),"")</f>
        <v/>
      </c>
      <c r="E195" s="123" t="str">
        <f>IFERROR(VLOOKUP(C195,Lists!$B$3:$E$13,4,FALSE),"")</f>
        <v/>
      </c>
      <c r="F195" s="5"/>
      <c r="H195" s="5"/>
      <c r="I195" s="5"/>
      <c r="J195" s="5"/>
      <c r="K195" s="5"/>
      <c r="L195" s="5"/>
      <c r="M195" s="5"/>
      <c r="N195" s="122" t="str" cm="1">
        <f t="array" ref="N195">IFERROR(_xlfn.XLOOKUP(1,(J195=Lists!$AC$3:$AC$886)*(K195=Lists!$AD$3:$AD$886)*(L195=Lists!$AE$3:$AE$886)*(M195=Lists!$AF$3:$AF$886),Lists!$AG$3:$AG$886),"")</f>
        <v/>
      </c>
      <c r="P195" s="5"/>
      <c r="Q195" s="5"/>
      <c r="R195" s="5"/>
      <c r="S195" s="5"/>
      <c r="T195" s="5"/>
      <c r="U195" s="5"/>
      <c r="V195" s="5"/>
      <c r="W195" s="5"/>
      <c r="X195" s="5"/>
      <c r="Z195" s="122" t="str">
        <f>IFERROR(((H195*N195)-(V195*W195))/1000*VLOOKUP(F195,Lists!$C$16:$E$20,2,FALSE)*D195,"")</f>
        <v/>
      </c>
      <c r="AA195" s="124" t="str">
        <f>IFERROR(((H195*N195)-(V195*W195))/1000*VLOOKUP(F195,Lists!$C$16:$E$20,3,FALSE)*E195,"")</f>
        <v/>
      </c>
      <c r="AB195" s="122" t="str">
        <f t="shared" si="5"/>
        <v/>
      </c>
      <c r="AC195" s="124" t="str">
        <f t="shared" si="4"/>
        <v/>
      </c>
      <c r="AD195" s="122" t="str">
        <f>IFERROR(((H195*N195)*(1-IF(I195="",0,VLOOKUP(I195,Lists!$C$23:$D$27,2,FALSE)))-(V195*W195)*(1-IF(X195="",0,VLOOKUP(X195,Lists!$C$23:$D$27,2,FALSE))))/1000*VLOOKUP(F195,Lists!$C$16:$E$20,2,FALSE)*D195,"")</f>
        <v/>
      </c>
      <c r="AE195" s="124" t="str">
        <f>IFERROR(((H195*N195)*(1-IF(I195="",0,VLOOKUP(I195,Lists!$C$23:$D$27,2,FALSE)))-(V195*W195)*(1-IF(X195="",0,VLOOKUP(X195,Lists!$C$23:$D$27,2,FALSE))))/1000*VLOOKUP(F195,Lists!$C$16:$E$20,3,FALSE)*E195,"")</f>
        <v/>
      </c>
      <c r="AF195" s="125" t="str" cm="1">
        <f t="array" ref="AF195">IFERROR(V195*_xlfn.XLOOKUP(1,(P195=Lists!$G$20:$G$63)*(Q195=Lists!$H$20:$H$63),Lists!$I$20:$I$63),"")</f>
        <v/>
      </c>
      <c r="AG195" s="125" t="str">
        <f>IFERROR(IF(I195=X195,"",IF(X195="","",VLOOKUP(X195,Lists!$G$66:$H$70,2,FALSE)*V195*W195)),"")</f>
        <v/>
      </c>
      <c r="AH195" s="108" t="str">
        <f>IFERROR(VLOOKUP(J195,Lists!$G$3:$J$17,2,FALSE),"")</f>
        <v/>
      </c>
      <c r="AI195" s="108" t="str">
        <f>IFERROR(VLOOKUP(J195,Lists!$G$3:$J$17,3,FALSE),"")</f>
        <v/>
      </c>
      <c r="AJ195" s="108" t="str">
        <f>IFERROR(VLOOKUP(J195,Lists!$G$3:$J$17,4,FALSE),"")</f>
        <v/>
      </c>
      <c r="AK195" s="108" t="str">
        <f>IFERROR(VLOOKUP(P195,Lists!$C$30:$D$47,2,FALSE),"")</f>
        <v/>
      </c>
    </row>
    <row r="196" spans="2:37" x14ac:dyDescent="0.25">
      <c r="B196" s="5"/>
      <c r="C196" s="5"/>
      <c r="D196" s="122" t="str">
        <f>IFERROR(VLOOKUP(C196,Lists!$B$3:$E$13,3,FALSE),"")</f>
        <v/>
      </c>
      <c r="E196" s="123" t="str">
        <f>IFERROR(VLOOKUP(C196,Lists!$B$3:$E$13,4,FALSE),"")</f>
        <v/>
      </c>
      <c r="F196" s="5"/>
      <c r="H196" s="5"/>
      <c r="I196" s="5"/>
      <c r="J196" s="5"/>
      <c r="K196" s="5"/>
      <c r="L196" s="5"/>
      <c r="M196" s="5"/>
      <c r="N196" s="122" t="str" cm="1">
        <f t="array" ref="N196">IFERROR(_xlfn.XLOOKUP(1,(J196=Lists!$AC$3:$AC$886)*(K196=Lists!$AD$3:$AD$886)*(L196=Lists!$AE$3:$AE$886)*(M196=Lists!$AF$3:$AF$886),Lists!$AG$3:$AG$886),"")</f>
        <v/>
      </c>
      <c r="P196" s="5"/>
      <c r="Q196" s="5"/>
      <c r="R196" s="5"/>
      <c r="S196" s="5"/>
      <c r="T196" s="5"/>
      <c r="U196" s="5"/>
      <c r="V196" s="5"/>
      <c r="W196" s="5"/>
      <c r="X196" s="5"/>
      <c r="Z196" s="122" t="str">
        <f>IFERROR(((H196*N196)-(V196*W196))/1000*VLOOKUP(F196,Lists!$C$16:$E$20,2,FALSE)*D196,"")</f>
        <v/>
      </c>
      <c r="AA196" s="124" t="str">
        <f>IFERROR(((H196*N196)-(V196*W196))/1000*VLOOKUP(F196,Lists!$C$16:$E$20,3,FALSE)*E196,"")</f>
        <v/>
      </c>
      <c r="AB196" s="122" t="str">
        <f t="shared" si="5"/>
        <v/>
      </c>
      <c r="AC196" s="124" t="str">
        <f t="shared" si="4"/>
        <v/>
      </c>
      <c r="AD196" s="122" t="str">
        <f>IFERROR(((H196*N196)*(1-IF(I196="",0,VLOOKUP(I196,Lists!$C$23:$D$27,2,FALSE)))-(V196*W196)*(1-IF(X196="",0,VLOOKUP(X196,Lists!$C$23:$D$27,2,FALSE))))/1000*VLOOKUP(F196,Lists!$C$16:$E$20,2,FALSE)*D196,"")</f>
        <v/>
      </c>
      <c r="AE196" s="124" t="str">
        <f>IFERROR(((H196*N196)*(1-IF(I196="",0,VLOOKUP(I196,Lists!$C$23:$D$27,2,FALSE)))-(V196*W196)*(1-IF(X196="",0,VLOOKUP(X196,Lists!$C$23:$D$27,2,FALSE))))/1000*VLOOKUP(F196,Lists!$C$16:$E$20,3,FALSE)*E196,"")</f>
        <v/>
      </c>
      <c r="AF196" s="125" t="str" cm="1">
        <f t="array" ref="AF196">IFERROR(V196*_xlfn.XLOOKUP(1,(P196=Lists!$G$20:$G$63)*(Q196=Lists!$H$20:$H$63),Lists!$I$20:$I$63),"")</f>
        <v/>
      </c>
      <c r="AG196" s="125" t="str">
        <f>IFERROR(IF(I196=X196,"",IF(X196="","",VLOOKUP(X196,Lists!$G$66:$H$70,2,FALSE)*V196*W196)),"")</f>
        <v/>
      </c>
      <c r="AH196" s="108" t="str">
        <f>IFERROR(VLOOKUP(J196,Lists!$G$3:$J$17,2,FALSE),"")</f>
        <v/>
      </c>
      <c r="AI196" s="108" t="str">
        <f>IFERROR(VLOOKUP(J196,Lists!$G$3:$J$17,3,FALSE),"")</f>
        <v/>
      </c>
      <c r="AJ196" s="108" t="str">
        <f>IFERROR(VLOOKUP(J196,Lists!$G$3:$J$17,4,FALSE),"")</f>
        <v/>
      </c>
      <c r="AK196" s="108" t="str">
        <f>IFERROR(VLOOKUP(P196,Lists!$C$30:$D$47,2,FALSE),"")</f>
        <v/>
      </c>
    </row>
    <row r="197" spans="2:37" x14ac:dyDescent="0.25">
      <c r="B197" s="5"/>
      <c r="C197" s="5"/>
      <c r="D197" s="122" t="str">
        <f>IFERROR(VLOOKUP(C197,Lists!$B$3:$E$13,3,FALSE),"")</f>
        <v/>
      </c>
      <c r="E197" s="123" t="str">
        <f>IFERROR(VLOOKUP(C197,Lists!$B$3:$E$13,4,FALSE),"")</f>
        <v/>
      </c>
      <c r="F197" s="5"/>
      <c r="H197" s="5"/>
      <c r="I197" s="5"/>
      <c r="J197" s="5"/>
      <c r="K197" s="5"/>
      <c r="L197" s="5"/>
      <c r="M197" s="5"/>
      <c r="N197" s="122" t="str" cm="1">
        <f t="array" ref="N197">IFERROR(_xlfn.XLOOKUP(1,(J197=Lists!$AC$3:$AC$886)*(K197=Lists!$AD$3:$AD$886)*(L197=Lists!$AE$3:$AE$886)*(M197=Lists!$AF$3:$AF$886),Lists!$AG$3:$AG$886),"")</f>
        <v/>
      </c>
      <c r="P197" s="5"/>
      <c r="Q197" s="5"/>
      <c r="R197" s="5"/>
      <c r="S197" s="5"/>
      <c r="T197" s="5"/>
      <c r="U197" s="5"/>
      <c r="V197" s="5"/>
      <c r="W197" s="5"/>
      <c r="X197" s="5"/>
      <c r="Z197" s="122" t="str">
        <f>IFERROR(((H197*N197)-(V197*W197))/1000*VLOOKUP(F197,Lists!$C$16:$E$20,2,FALSE)*D197,"")</f>
        <v/>
      </c>
      <c r="AA197" s="124" t="str">
        <f>IFERROR(((H197*N197)-(V197*W197))/1000*VLOOKUP(F197,Lists!$C$16:$E$20,3,FALSE)*E197,"")</f>
        <v/>
      </c>
      <c r="AB197" s="122" t="str">
        <f t="shared" si="5"/>
        <v/>
      </c>
      <c r="AC197" s="124" t="str">
        <f t="shared" si="4"/>
        <v/>
      </c>
      <c r="AD197" s="122" t="str">
        <f>IFERROR(((H197*N197)*(1-IF(I197="",0,VLOOKUP(I197,Lists!$C$23:$D$27,2,FALSE)))-(V197*W197)*(1-IF(X197="",0,VLOOKUP(X197,Lists!$C$23:$D$27,2,FALSE))))/1000*VLOOKUP(F197,Lists!$C$16:$E$20,2,FALSE)*D197,"")</f>
        <v/>
      </c>
      <c r="AE197" s="124" t="str">
        <f>IFERROR(((H197*N197)*(1-IF(I197="",0,VLOOKUP(I197,Lists!$C$23:$D$27,2,FALSE)))-(V197*W197)*(1-IF(X197="",0,VLOOKUP(X197,Lists!$C$23:$D$27,2,FALSE))))/1000*VLOOKUP(F197,Lists!$C$16:$E$20,3,FALSE)*E197,"")</f>
        <v/>
      </c>
      <c r="AF197" s="125" t="str" cm="1">
        <f t="array" ref="AF197">IFERROR(V197*_xlfn.XLOOKUP(1,(P197=Lists!$G$20:$G$63)*(Q197=Lists!$H$20:$H$63),Lists!$I$20:$I$63),"")</f>
        <v/>
      </c>
      <c r="AG197" s="125" t="str">
        <f>IFERROR(IF(I197=X197,"",IF(X197="","",VLOOKUP(X197,Lists!$G$66:$H$70,2,FALSE)*V197*W197)),"")</f>
        <v/>
      </c>
      <c r="AH197" s="108" t="str">
        <f>IFERROR(VLOOKUP(J197,Lists!$G$3:$J$17,2,FALSE),"")</f>
        <v/>
      </c>
      <c r="AI197" s="108" t="str">
        <f>IFERROR(VLOOKUP(J197,Lists!$G$3:$J$17,3,FALSE),"")</f>
        <v/>
      </c>
      <c r="AJ197" s="108" t="str">
        <f>IFERROR(VLOOKUP(J197,Lists!$G$3:$J$17,4,FALSE),"")</f>
        <v/>
      </c>
      <c r="AK197" s="108" t="str">
        <f>IFERROR(VLOOKUP(P197,Lists!$C$30:$D$47,2,FALSE),"")</f>
        <v/>
      </c>
    </row>
    <row r="198" spans="2:37" x14ac:dyDescent="0.25">
      <c r="B198" s="5"/>
      <c r="C198" s="5"/>
      <c r="D198" s="122" t="str">
        <f>IFERROR(VLOOKUP(C198,Lists!$B$3:$E$13,3,FALSE),"")</f>
        <v/>
      </c>
      <c r="E198" s="123" t="str">
        <f>IFERROR(VLOOKUP(C198,Lists!$B$3:$E$13,4,FALSE),"")</f>
        <v/>
      </c>
      <c r="F198" s="5"/>
      <c r="H198" s="5"/>
      <c r="I198" s="5"/>
      <c r="J198" s="5"/>
      <c r="K198" s="5"/>
      <c r="L198" s="5"/>
      <c r="M198" s="5"/>
      <c r="N198" s="122" t="str" cm="1">
        <f t="array" ref="N198">IFERROR(_xlfn.XLOOKUP(1,(J198=Lists!$AC$3:$AC$886)*(K198=Lists!$AD$3:$AD$886)*(L198=Lists!$AE$3:$AE$886)*(M198=Lists!$AF$3:$AF$886),Lists!$AG$3:$AG$886),"")</f>
        <v/>
      </c>
      <c r="P198" s="5"/>
      <c r="Q198" s="5"/>
      <c r="R198" s="5"/>
      <c r="S198" s="5"/>
      <c r="T198" s="5"/>
      <c r="U198" s="5"/>
      <c r="V198" s="5"/>
      <c r="W198" s="5"/>
      <c r="X198" s="5"/>
      <c r="Z198" s="122" t="str">
        <f>IFERROR(((H198*N198)-(V198*W198))/1000*VLOOKUP(F198,Lists!$C$16:$E$20,2,FALSE)*D198,"")</f>
        <v/>
      </c>
      <c r="AA198" s="124" t="str">
        <f>IFERROR(((H198*N198)-(V198*W198))/1000*VLOOKUP(F198,Lists!$C$16:$E$20,3,FALSE)*E198,"")</f>
        <v/>
      </c>
      <c r="AB198" s="122" t="str">
        <f t="shared" si="5"/>
        <v/>
      </c>
      <c r="AC198" s="124" t="str">
        <f t="shared" si="4"/>
        <v/>
      </c>
      <c r="AD198" s="122" t="str">
        <f>IFERROR(((H198*N198)*(1-IF(I198="",0,VLOOKUP(I198,Lists!$C$23:$D$27,2,FALSE)))-(V198*W198)*(1-IF(X198="",0,VLOOKUP(X198,Lists!$C$23:$D$27,2,FALSE))))/1000*VLOOKUP(F198,Lists!$C$16:$E$20,2,FALSE)*D198,"")</f>
        <v/>
      </c>
      <c r="AE198" s="124" t="str">
        <f>IFERROR(((H198*N198)*(1-IF(I198="",0,VLOOKUP(I198,Lists!$C$23:$D$27,2,FALSE)))-(V198*W198)*(1-IF(X198="",0,VLOOKUP(X198,Lists!$C$23:$D$27,2,FALSE))))/1000*VLOOKUP(F198,Lists!$C$16:$E$20,3,FALSE)*E198,"")</f>
        <v/>
      </c>
      <c r="AF198" s="125" t="str" cm="1">
        <f t="array" ref="AF198">IFERROR(V198*_xlfn.XLOOKUP(1,(P198=Lists!$G$20:$G$63)*(Q198=Lists!$H$20:$H$63),Lists!$I$20:$I$63),"")</f>
        <v/>
      </c>
      <c r="AG198" s="125" t="str">
        <f>IFERROR(IF(I198=X198,"",IF(X198="","",VLOOKUP(X198,Lists!$G$66:$H$70,2,FALSE)*V198*W198)),"")</f>
        <v/>
      </c>
      <c r="AH198" s="108" t="str">
        <f>IFERROR(VLOOKUP(J198,Lists!$G$3:$J$17,2,FALSE),"")</f>
        <v/>
      </c>
      <c r="AI198" s="108" t="str">
        <f>IFERROR(VLOOKUP(J198,Lists!$G$3:$J$17,3,FALSE),"")</f>
        <v/>
      </c>
      <c r="AJ198" s="108" t="str">
        <f>IFERROR(VLOOKUP(J198,Lists!$G$3:$J$17,4,FALSE),"")</f>
        <v/>
      </c>
      <c r="AK198" s="108" t="str">
        <f>IFERROR(VLOOKUP(P198,Lists!$C$30:$D$47,2,FALSE),"")</f>
        <v/>
      </c>
    </row>
    <row r="199" spans="2:37" x14ac:dyDescent="0.25">
      <c r="B199" s="5"/>
      <c r="C199" s="5"/>
      <c r="D199" s="122" t="str">
        <f>IFERROR(VLOOKUP(C199,Lists!$B$3:$E$13,3,FALSE),"")</f>
        <v/>
      </c>
      <c r="E199" s="123" t="str">
        <f>IFERROR(VLOOKUP(C199,Lists!$B$3:$E$13,4,FALSE),"")</f>
        <v/>
      </c>
      <c r="F199" s="5"/>
      <c r="H199" s="5"/>
      <c r="I199" s="5"/>
      <c r="J199" s="5"/>
      <c r="K199" s="5"/>
      <c r="L199" s="5"/>
      <c r="M199" s="5"/>
      <c r="N199" s="122" t="str" cm="1">
        <f t="array" ref="N199">IFERROR(_xlfn.XLOOKUP(1,(J199=Lists!$AC$3:$AC$886)*(K199=Lists!$AD$3:$AD$886)*(L199=Lists!$AE$3:$AE$886)*(M199=Lists!$AF$3:$AF$886),Lists!$AG$3:$AG$886),"")</f>
        <v/>
      </c>
      <c r="P199" s="5"/>
      <c r="Q199" s="5"/>
      <c r="R199" s="5"/>
      <c r="S199" s="5"/>
      <c r="T199" s="5"/>
      <c r="U199" s="5"/>
      <c r="V199" s="5"/>
      <c r="W199" s="5"/>
      <c r="X199" s="5"/>
      <c r="Z199" s="122" t="str">
        <f>IFERROR(((H199*N199)-(V199*W199))/1000*VLOOKUP(F199,Lists!$C$16:$E$20,2,FALSE)*D199,"")</f>
        <v/>
      </c>
      <c r="AA199" s="124" t="str">
        <f>IFERROR(((H199*N199)-(V199*W199))/1000*VLOOKUP(F199,Lists!$C$16:$E$20,3,FALSE)*E199,"")</f>
        <v/>
      </c>
      <c r="AB199" s="122" t="str">
        <f t="shared" si="5"/>
        <v/>
      </c>
      <c r="AC199" s="124" t="str">
        <f t="shared" si="4"/>
        <v/>
      </c>
      <c r="AD199" s="122" t="str">
        <f>IFERROR(((H199*N199)*(1-IF(I199="",0,VLOOKUP(I199,Lists!$C$23:$D$27,2,FALSE)))-(V199*W199)*(1-IF(X199="",0,VLOOKUP(X199,Lists!$C$23:$D$27,2,FALSE))))/1000*VLOOKUP(F199,Lists!$C$16:$E$20,2,FALSE)*D199,"")</f>
        <v/>
      </c>
      <c r="AE199" s="124" t="str">
        <f>IFERROR(((H199*N199)*(1-IF(I199="",0,VLOOKUP(I199,Lists!$C$23:$D$27,2,FALSE)))-(V199*W199)*(1-IF(X199="",0,VLOOKUP(X199,Lists!$C$23:$D$27,2,FALSE))))/1000*VLOOKUP(F199,Lists!$C$16:$E$20,3,FALSE)*E199,"")</f>
        <v/>
      </c>
      <c r="AF199" s="125" t="str" cm="1">
        <f t="array" ref="AF199">IFERROR(V199*_xlfn.XLOOKUP(1,(P199=Lists!$G$20:$G$63)*(Q199=Lists!$H$20:$H$63),Lists!$I$20:$I$63),"")</f>
        <v/>
      </c>
      <c r="AG199" s="125" t="str">
        <f>IFERROR(IF(I199=X199,"",IF(X199="","",VLOOKUP(X199,Lists!$G$66:$H$70,2,FALSE)*V199*W199)),"")</f>
        <v/>
      </c>
      <c r="AH199" s="108" t="str">
        <f>IFERROR(VLOOKUP(J199,Lists!$G$3:$J$17,2,FALSE),"")</f>
        <v/>
      </c>
      <c r="AI199" s="108" t="str">
        <f>IFERROR(VLOOKUP(J199,Lists!$G$3:$J$17,3,FALSE),"")</f>
        <v/>
      </c>
      <c r="AJ199" s="108" t="str">
        <f>IFERROR(VLOOKUP(J199,Lists!$G$3:$J$17,4,FALSE),"")</f>
        <v/>
      </c>
      <c r="AK199" s="108" t="str">
        <f>IFERROR(VLOOKUP(P199,Lists!$C$30:$D$47,2,FALSE),"")</f>
        <v/>
      </c>
    </row>
    <row r="200" spans="2:37" x14ac:dyDescent="0.25">
      <c r="B200" s="5"/>
      <c r="C200" s="5"/>
      <c r="D200" s="122" t="str">
        <f>IFERROR(VLOOKUP(C200,Lists!$B$3:$E$13,3,FALSE),"")</f>
        <v/>
      </c>
      <c r="E200" s="123" t="str">
        <f>IFERROR(VLOOKUP(C200,Lists!$B$3:$E$13,4,FALSE),"")</f>
        <v/>
      </c>
      <c r="F200" s="5"/>
      <c r="H200" s="5"/>
      <c r="I200" s="5"/>
      <c r="J200" s="5"/>
      <c r="K200" s="5"/>
      <c r="L200" s="5"/>
      <c r="M200" s="5"/>
      <c r="N200" s="122" t="str" cm="1">
        <f t="array" ref="N200">IFERROR(_xlfn.XLOOKUP(1,(J200=Lists!$AC$3:$AC$886)*(K200=Lists!$AD$3:$AD$886)*(L200=Lists!$AE$3:$AE$886)*(M200=Lists!$AF$3:$AF$886),Lists!$AG$3:$AG$886),"")</f>
        <v/>
      </c>
      <c r="P200" s="5"/>
      <c r="Q200" s="5"/>
      <c r="R200" s="5"/>
      <c r="S200" s="5"/>
      <c r="T200" s="5"/>
      <c r="U200" s="5"/>
      <c r="V200" s="5"/>
      <c r="W200" s="5"/>
      <c r="X200" s="5"/>
      <c r="Z200" s="122" t="str">
        <f>IFERROR(((H200*N200)-(V200*W200))/1000*VLOOKUP(F200,Lists!$C$16:$E$20,2,FALSE)*D200,"")</f>
        <v/>
      </c>
      <c r="AA200" s="124" t="str">
        <f>IFERROR(((H200*N200)-(V200*W200))/1000*VLOOKUP(F200,Lists!$C$16:$E$20,3,FALSE)*E200,"")</f>
        <v/>
      </c>
      <c r="AB200" s="122" t="str">
        <f t="shared" si="5"/>
        <v/>
      </c>
      <c r="AC200" s="124" t="str">
        <f t="shared" si="4"/>
        <v/>
      </c>
      <c r="AD200" s="122" t="str">
        <f>IFERROR(((H200*N200)*(1-IF(I200="",0,VLOOKUP(I200,Lists!$C$23:$D$27,2,FALSE)))-(V200*W200)*(1-IF(X200="",0,VLOOKUP(X200,Lists!$C$23:$D$27,2,FALSE))))/1000*VLOOKUP(F200,Lists!$C$16:$E$20,2,FALSE)*D200,"")</f>
        <v/>
      </c>
      <c r="AE200" s="124" t="str">
        <f>IFERROR(((H200*N200)*(1-IF(I200="",0,VLOOKUP(I200,Lists!$C$23:$D$27,2,FALSE)))-(V200*W200)*(1-IF(X200="",0,VLOOKUP(X200,Lists!$C$23:$D$27,2,FALSE))))/1000*VLOOKUP(F200,Lists!$C$16:$E$20,3,FALSE)*E200,"")</f>
        <v/>
      </c>
      <c r="AF200" s="125" t="str" cm="1">
        <f t="array" ref="AF200">IFERROR(V200*_xlfn.XLOOKUP(1,(P200=Lists!$G$20:$G$63)*(Q200=Lists!$H$20:$H$63),Lists!$I$20:$I$63),"")</f>
        <v/>
      </c>
      <c r="AG200" s="125" t="str">
        <f>IFERROR(IF(I200=X200,"",IF(X200="","",VLOOKUP(X200,Lists!$G$66:$H$70,2,FALSE)*V200*W200)),"")</f>
        <v/>
      </c>
      <c r="AH200" s="108" t="str">
        <f>IFERROR(VLOOKUP(J200,Lists!$G$3:$J$17,2,FALSE),"")</f>
        <v/>
      </c>
      <c r="AI200" s="108" t="str">
        <f>IFERROR(VLOOKUP(J200,Lists!$G$3:$J$17,3,FALSE),"")</f>
        <v/>
      </c>
      <c r="AJ200" s="108" t="str">
        <f>IFERROR(VLOOKUP(J200,Lists!$G$3:$J$17,4,FALSE),"")</f>
        <v/>
      </c>
      <c r="AK200" s="108" t="str">
        <f>IFERROR(VLOOKUP(P200,Lists!$C$30:$D$47,2,FALSE),"")</f>
        <v/>
      </c>
    </row>
    <row r="201" spans="2:37" x14ac:dyDescent="0.25">
      <c r="B201" s="5"/>
      <c r="C201" s="5"/>
      <c r="D201" s="122" t="str">
        <f>IFERROR(VLOOKUP(C201,Lists!$B$3:$E$13,3,FALSE),"")</f>
        <v/>
      </c>
      <c r="E201" s="123" t="str">
        <f>IFERROR(VLOOKUP(C201,Lists!$B$3:$E$13,4,FALSE),"")</f>
        <v/>
      </c>
      <c r="F201" s="5"/>
      <c r="H201" s="5"/>
      <c r="I201" s="5"/>
      <c r="J201" s="5"/>
      <c r="K201" s="5"/>
      <c r="L201" s="5"/>
      <c r="M201" s="5"/>
      <c r="N201" s="122" t="str" cm="1">
        <f t="array" ref="N201">IFERROR(_xlfn.XLOOKUP(1,(J201=Lists!$AC$3:$AC$886)*(K201=Lists!$AD$3:$AD$886)*(L201=Lists!$AE$3:$AE$886)*(M201=Lists!$AF$3:$AF$886),Lists!$AG$3:$AG$886),"")</f>
        <v/>
      </c>
      <c r="P201" s="5"/>
      <c r="Q201" s="5"/>
      <c r="R201" s="5"/>
      <c r="S201" s="5"/>
      <c r="T201" s="5"/>
      <c r="U201" s="5"/>
      <c r="V201" s="5"/>
      <c r="W201" s="5"/>
      <c r="X201" s="5"/>
      <c r="Z201" s="122" t="str">
        <f>IFERROR(((H201*N201)-(V201*W201))/1000*VLOOKUP(F201,Lists!$C$16:$E$20,2,FALSE)*D201,"")</f>
        <v/>
      </c>
      <c r="AA201" s="124" t="str">
        <f>IFERROR(((H201*N201)-(V201*W201))/1000*VLOOKUP(F201,Lists!$C$16:$E$20,3,FALSE)*E201,"")</f>
        <v/>
      </c>
      <c r="AB201" s="122" t="str">
        <f t="shared" si="5"/>
        <v/>
      </c>
      <c r="AC201" s="124" t="str">
        <f t="shared" si="4"/>
        <v/>
      </c>
      <c r="AD201" s="122" t="str">
        <f>IFERROR(((H201*N201)*(1-IF(I201="",0,VLOOKUP(I201,Lists!$C$23:$D$27,2,FALSE)))-(V201*W201)*(1-IF(X201="",0,VLOOKUP(X201,Lists!$C$23:$D$27,2,FALSE))))/1000*VLOOKUP(F201,Lists!$C$16:$E$20,2,FALSE)*D201,"")</f>
        <v/>
      </c>
      <c r="AE201" s="124" t="str">
        <f>IFERROR(((H201*N201)*(1-IF(I201="",0,VLOOKUP(I201,Lists!$C$23:$D$27,2,FALSE)))-(V201*W201)*(1-IF(X201="",0,VLOOKUP(X201,Lists!$C$23:$D$27,2,FALSE))))/1000*VLOOKUP(F201,Lists!$C$16:$E$20,3,FALSE)*E201,"")</f>
        <v/>
      </c>
      <c r="AF201" s="125" t="str" cm="1">
        <f t="array" ref="AF201">IFERROR(V201*_xlfn.XLOOKUP(1,(P201=Lists!$G$20:$G$63)*(Q201=Lists!$H$20:$H$63),Lists!$I$20:$I$63),"")</f>
        <v/>
      </c>
      <c r="AG201" s="125" t="str">
        <f>IFERROR(IF(I201=X201,"",IF(X201="","",VLOOKUP(X201,Lists!$G$66:$H$70,2,FALSE)*V201*W201)),"")</f>
        <v/>
      </c>
      <c r="AH201" s="108" t="str">
        <f>IFERROR(VLOOKUP(J201,Lists!$G$3:$J$17,2,FALSE),"")</f>
        <v/>
      </c>
      <c r="AI201" s="108" t="str">
        <f>IFERROR(VLOOKUP(J201,Lists!$G$3:$J$17,3,FALSE),"")</f>
        <v/>
      </c>
      <c r="AJ201" s="108" t="str">
        <f>IFERROR(VLOOKUP(J201,Lists!$G$3:$J$17,4,FALSE),"")</f>
        <v/>
      </c>
      <c r="AK201" s="108" t="str">
        <f>IFERROR(VLOOKUP(P201,Lists!$C$30:$D$47,2,FALSE),"")</f>
        <v/>
      </c>
    </row>
    <row r="202" spans="2:37" x14ac:dyDescent="0.25">
      <c r="B202" s="5"/>
      <c r="C202" s="5"/>
      <c r="D202" s="122" t="str">
        <f>IFERROR(VLOOKUP(C202,Lists!$B$3:$E$13,3,FALSE),"")</f>
        <v/>
      </c>
      <c r="E202" s="123" t="str">
        <f>IFERROR(VLOOKUP(C202,Lists!$B$3:$E$13,4,FALSE),"")</f>
        <v/>
      </c>
      <c r="F202" s="5"/>
      <c r="H202" s="5"/>
      <c r="I202" s="5"/>
      <c r="J202" s="5"/>
      <c r="K202" s="5"/>
      <c r="L202" s="5"/>
      <c r="M202" s="5"/>
      <c r="N202" s="122" t="str" cm="1">
        <f t="array" ref="N202">IFERROR(_xlfn.XLOOKUP(1,(J202=Lists!$AC$3:$AC$886)*(K202=Lists!$AD$3:$AD$886)*(L202=Lists!$AE$3:$AE$886)*(M202=Lists!$AF$3:$AF$886),Lists!$AG$3:$AG$886),"")</f>
        <v/>
      </c>
      <c r="P202" s="5"/>
      <c r="Q202" s="5"/>
      <c r="R202" s="5"/>
      <c r="S202" s="5"/>
      <c r="T202" s="5"/>
      <c r="U202" s="5"/>
      <c r="V202" s="5"/>
      <c r="W202" s="5"/>
      <c r="X202" s="5"/>
      <c r="Z202" s="122" t="str">
        <f>IFERROR(((H202*N202)-(V202*W202))/1000*VLOOKUP(F202,Lists!$C$16:$E$20,2,FALSE)*D202,"")</f>
        <v/>
      </c>
      <c r="AA202" s="124" t="str">
        <f>IFERROR(((H202*N202)-(V202*W202))/1000*VLOOKUP(F202,Lists!$C$16:$E$20,3,FALSE)*E202,"")</f>
        <v/>
      </c>
      <c r="AB202" s="122" t="str">
        <f t="shared" si="5"/>
        <v/>
      </c>
      <c r="AC202" s="124" t="str">
        <f t="shared" si="4"/>
        <v/>
      </c>
      <c r="AD202" s="122" t="str">
        <f>IFERROR(((H202*N202)*(1-IF(I202="",0,VLOOKUP(I202,Lists!$C$23:$D$27,2,FALSE)))-(V202*W202)*(1-IF(X202="",0,VLOOKUP(X202,Lists!$C$23:$D$27,2,FALSE))))/1000*VLOOKUP(F202,Lists!$C$16:$E$20,2,FALSE)*D202,"")</f>
        <v/>
      </c>
      <c r="AE202" s="124" t="str">
        <f>IFERROR(((H202*N202)*(1-IF(I202="",0,VLOOKUP(I202,Lists!$C$23:$D$27,2,FALSE)))-(V202*W202)*(1-IF(X202="",0,VLOOKUP(X202,Lists!$C$23:$D$27,2,FALSE))))/1000*VLOOKUP(F202,Lists!$C$16:$E$20,3,FALSE)*E202,"")</f>
        <v/>
      </c>
      <c r="AF202" s="125" t="str" cm="1">
        <f t="array" ref="AF202">IFERROR(V202*_xlfn.XLOOKUP(1,(P202=Lists!$G$20:$G$63)*(Q202=Lists!$H$20:$H$63),Lists!$I$20:$I$63),"")</f>
        <v/>
      </c>
      <c r="AG202" s="125" t="str">
        <f>IFERROR(IF(I202=X202,"",IF(X202="","",VLOOKUP(X202,Lists!$G$66:$H$70,2,FALSE)*V202*W202)),"")</f>
        <v/>
      </c>
      <c r="AH202" s="108" t="str">
        <f>IFERROR(VLOOKUP(J202,Lists!$G$3:$J$17,2,FALSE),"")</f>
        <v/>
      </c>
      <c r="AI202" s="108" t="str">
        <f>IFERROR(VLOOKUP(J202,Lists!$G$3:$J$17,3,FALSE),"")</f>
        <v/>
      </c>
      <c r="AJ202" s="108" t="str">
        <f>IFERROR(VLOOKUP(J202,Lists!$G$3:$J$17,4,FALSE),"")</f>
        <v/>
      </c>
      <c r="AK202" s="108" t="str">
        <f>IFERROR(VLOOKUP(P202,Lists!$C$30:$D$47,2,FALSE),"")</f>
        <v/>
      </c>
    </row>
    <row r="203" spans="2:37" x14ac:dyDescent="0.25">
      <c r="B203" s="5"/>
      <c r="C203" s="5"/>
      <c r="D203" s="122" t="str">
        <f>IFERROR(VLOOKUP(C203,Lists!$B$3:$E$13,3,FALSE),"")</f>
        <v/>
      </c>
      <c r="E203" s="123" t="str">
        <f>IFERROR(VLOOKUP(C203,Lists!$B$3:$E$13,4,FALSE),"")</f>
        <v/>
      </c>
      <c r="F203" s="5"/>
      <c r="H203" s="5"/>
      <c r="I203" s="5"/>
      <c r="J203" s="5"/>
      <c r="K203" s="5"/>
      <c r="L203" s="5"/>
      <c r="M203" s="5"/>
      <c r="N203" s="122" t="str" cm="1">
        <f t="array" ref="N203">IFERROR(_xlfn.XLOOKUP(1,(J203=Lists!$AC$3:$AC$886)*(K203=Lists!$AD$3:$AD$886)*(L203=Lists!$AE$3:$AE$886)*(M203=Lists!$AF$3:$AF$886),Lists!$AG$3:$AG$886),"")</f>
        <v/>
      </c>
      <c r="P203" s="5"/>
      <c r="Q203" s="5"/>
      <c r="R203" s="5"/>
      <c r="S203" s="5"/>
      <c r="T203" s="5"/>
      <c r="U203" s="5"/>
      <c r="V203" s="5"/>
      <c r="W203" s="5"/>
      <c r="X203" s="5"/>
      <c r="Z203" s="122" t="str">
        <f>IFERROR(((H203*N203)-(V203*W203))/1000*VLOOKUP(F203,Lists!$C$16:$E$20,2,FALSE)*D203,"")</f>
        <v/>
      </c>
      <c r="AA203" s="124" t="str">
        <f>IFERROR(((H203*N203)-(V203*W203))/1000*VLOOKUP(F203,Lists!$C$16:$E$20,3,FALSE)*E203,"")</f>
        <v/>
      </c>
      <c r="AB203" s="122" t="str">
        <f t="shared" si="5"/>
        <v/>
      </c>
      <c r="AC203" s="124" t="str">
        <f t="shared" si="4"/>
        <v/>
      </c>
      <c r="AD203" s="122" t="str">
        <f>IFERROR(((H203*N203)*(1-IF(I203="",0,VLOOKUP(I203,Lists!$C$23:$D$27,2,FALSE)))-(V203*W203)*(1-IF(X203="",0,VLOOKUP(X203,Lists!$C$23:$D$27,2,FALSE))))/1000*VLOOKUP(F203,Lists!$C$16:$E$20,2,FALSE)*D203,"")</f>
        <v/>
      </c>
      <c r="AE203" s="124" t="str">
        <f>IFERROR(((H203*N203)*(1-IF(I203="",0,VLOOKUP(I203,Lists!$C$23:$D$27,2,FALSE)))-(V203*W203)*(1-IF(X203="",0,VLOOKUP(X203,Lists!$C$23:$D$27,2,FALSE))))/1000*VLOOKUP(F203,Lists!$C$16:$E$20,3,FALSE)*E203,"")</f>
        <v/>
      </c>
      <c r="AF203" s="125" t="str" cm="1">
        <f t="array" ref="AF203">IFERROR(V203*_xlfn.XLOOKUP(1,(P203=Lists!$G$20:$G$63)*(Q203=Lists!$H$20:$H$63),Lists!$I$20:$I$63),"")</f>
        <v/>
      </c>
      <c r="AG203" s="125" t="str">
        <f>IFERROR(IF(I203=X203,"",IF(X203="","",VLOOKUP(X203,Lists!$G$66:$H$70,2,FALSE)*V203*W203)),"")</f>
        <v/>
      </c>
      <c r="AH203" s="108" t="str">
        <f>IFERROR(VLOOKUP(J203,Lists!$G$3:$J$17,2,FALSE),"")</f>
        <v/>
      </c>
      <c r="AI203" s="108" t="str">
        <f>IFERROR(VLOOKUP(J203,Lists!$G$3:$J$17,3,FALSE),"")</f>
        <v/>
      </c>
      <c r="AJ203" s="108" t="str">
        <f>IFERROR(VLOOKUP(J203,Lists!$G$3:$J$17,4,FALSE),"")</f>
        <v/>
      </c>
      <c r="AK203" s="108" t="str">
        <f>IFERROR(VLOOKUP(P203,Lists!$C$30:$D$47,2,FALSE),"")</f>
        <v/>
      </c>
    </row>
    <row r="204" spans="2:37" x14ac:dyDescent="0.25">
      <c r="B204" s="5"/>
      <c r="C204" s="5"/>
      <c r="D204" s="122" t="str">
        <f>IFERROR(VLOOKUP(C204,Lists!$B$3:$E$13,3,FALSE),"")</f>
        <v/>
      </c>
      <c r="E204" s="123" t="str">
        <f>IFERROR(VLOOKUP(C204,Lists!$B$3:$E$13,4,FALSE),"")</f>
        <v/>
      </c>
      <c r="F204" s="5"/>
      <c r="H204" s="5"/>
      <c r="I204" s="5"/>
      <c r="J204" s="5"/>
      <c r="K204" s="5"/>
      <c r="L204" s="5"/>
      <c r="M204" s="5"/>
      <c r="N204" s="122" t="str" cm="1">
        <f t="array" ref="N204">IFERROR(_xlfn.XLOOKUP(1,(J204=Lists!$AC$3:$AC$886)*(K204=Lists!$AD$3:$AD$886)*(L204=Lists!$AE$3:$AE$886)*(M204=Lists!$AF$3:$AF$886),Lists!$AG$3:$AG$886),"")</f>
        <v/>
      </c>
      <c r="P204" s="5"/>
      <c r="Q204" s="5"/>
      <c r="R204" s="5"/>
      <c r="S204" s="5"/>
      <c r="T204" s="5"/>
      <c r="U204" s="5"/>
      <c r="V204" s="5"/>
      <c r="W204" s="5"/>
      <c r="X204" s="5"/>
      <c r="Z204" s="122" t="str">
        <f>IFERROR(((H204*N204)-(V204*W204))/1000*VLOOKUP(F204,Lists!$C$16:$E$20,2,FALSE)*D204,"")</f>
        <v/>
      </c>
      <c r="AA204" s="124" t="str">
        <f>IFERROR(((H204*N204)-(V204*W204))/1000*VLOOKUP(F204,Lists!$C$16:$E$20,3,FALSE)*E204,"")</f>
        <v/>
      </c>
      <c r="AB204" s="122" t="str">
        <f t="shared" si="5"/>
        <v/>
      </c>
      <c r="AC204" s="124" t="str">
        <f t="shared" si="4"/>
        <v/>
      </c>
      <c r="AD204" s="122" t="str">
        <f>IFERROR(((H204*N204)*(1-IF(I204="",0,VLOOKUP(I204,Lists!$C$23:$D$27,2,FALSE)))-(V204*W204)*(1-IF(X204="",0,VLOOKUP(X204,Lists!$C$23:$D$27,2,FALSE))))/1000*VLOOKUP(F204,Lists!$C$16:$E$20,2,FALSE)*D204,"")</f>
        <v/>
      </c>
      <c r="AE204" s="124" t="str">
        <f>IFERROR(((H204*N204)*(1-IF(I204="",0,VLOOKUP(I204,Lists!$C$23:$D$27,2,FALSE)))-(V204*W204)*(1-IF(X204="",0,VLOOKUP(X204,Lists!$C$23:$D$27,2,FALSE))))/1000*VLOOKUP(F204,Lists!$C$16:$E$20,3,FALSE)*E204,"")</f>
        <v/>
      </c>
      <c r="AF204" s="125" t="str" cm="1">
        <f t="array" ref="AF204">IFERROR(V204*_xlfn.XLOOKUP(1,(P204=Lists!$G$20:$G$63)*(Q204=Lists!$H$20:$H$63),Lists!$I$20:$I$63),"")</f>
        <v/>
      </c>
      <c r="AG204" s="125" t="str">
        <f>IFERROR(IF(I204=X204,"",IF(X204="","",VLOOKUP(X204,Lists!$G$66:$H$70,2,FALSE)*V204*W204)),"")</f>
        <v/>
      </c>
      <c r="AH204" s="108" t="str">
        <f>IFERROR(VLOOKUP(J204,Lists!$G$3:$J$17,2,FALSE),"")</f>
        <v/>
      </c>
      <c r="AI204" s="108" t="str">
        <f>IFERROR(VLOOKUP(J204,Lists!$G$3:$J$17,3,FALSE),"")</f>
        <v/>
      </c>
      <c r="AJ204" s="108" t="str">
        <f>IFERROR(VLOOKUP(J204,Lists!$G$3:$J$17,4,FALSE),"")</f>
        <v/>
      </c>
      <c r="AK204" s="108" t="str">
        <f>IFERROR(VLOOKUP(P204,Lists!$C$30:$D$47,2,FALSE),"")</f>
        <v/>
      </c>
    </row>
    <row r="205" spans="2:37" x14ac:dyDescent="0.25">
      <c r="B205" s="5"/>
      <c r="C205" s="5"/>
      <c r="D205" s="122" t="str">
        <f>IFERROR(VLOOKUP(C205,Lists!$B$3:$E$13,3,FALSE),"")</f>
        <v/>
      </c>
      <c r="E205" s="123" t="str">
        <f>IFERROR(VLOOKUP(C205,Lists!$B$3:$E$13,4,FALSE),"")</f>
        <v/>
      </c>
      <c r="F205" s="5"/>
      <c r="H205" s="5"/>
      <c r="I205" s="5"/>
      <c r="J205" s="5"/>
      <c r="K205" s="5"/>
      <c r="L205" s="5"/>
      <c r="M205" s="5"/>
      <c r="N205" s="122" t="str" cm="1">
        <f t="array" ref="N205">IFERROR(_xlfn.XLOOKUP(1,(J205=Lists!$AC$3:$AC$886)*(K205=Lists!$AD$3:$AD$886)*(L205=Lists!$AE$3:$AE$886)*(M205=Lists!$AF$3:$AF$886),Lists!$AG$3:$AG$886),"")</f>
        <v/>
      </c>
      <c r="P205" s="5"/>
      <c r="Q205" s="5"/>
      <c r="R205" s="5"/>
      <c r="S205" s="5"/>
      <c r="T205" s="5"/>
      <c r="U205" s="5"/>
      <c r="V205" s="5"/>
      <c r="W205" s="5"/>
      <c r="X205" s="5"/>
      <c r="Z205" s="122" t="str">
        <f>IFERROR(((H205*N205)-(V205*W205))/1000*VLOOKUP(F205,Lists!$C$16:$E$20,2,FALSE)*D205,"")</f>
        <v/>
      </c>
      <c r="AA205" s="124" t="str">
        <f>IFERROR(((H205*N205)-(V205*W205))/1000*VLOOKUP(F205,Lists!$C$16:$E$20,3,FALSE)*E205,"")</f>
        <v/>
      </c>
      <c r="AB205" s="122" t="str">
        <f t="shared" si="5"/>
        <v/>
      </c>
      <c r="AC205" s="124" t="str">
        <f t="shared" si="4"/>
        <v/>
      </c>
      <c r="AD205" s="122" t="str">
        <f>IFERROR(((H205*N205)*(1-IF(I205="",0,VLOOKUP(I205,Lists!$C$23:$D$27,2,FALSE)))-(V205*W205)*(1-IF(X205="",0,VLOOKUP(X205,Lists!$C$23:$D$27,2,FALSE))))/1000*VLOOKUP(F205,Lists!$C$16:$E$20,2,FALSE)*D205,"")</f>
        <v/>
      </c>
      <c r="AE205" s="124" t="str">
        <f>IFERROR(((H205*N205)*(1-IF(I205="",0,VLOOKUP(I205,Lists!$C$23:$D$27,2,FALSE)))-(V205*W205)*(1-IF(X205="",0,VLOOKUP(X205,Lists!$C$23:$D$27,2,FALSE))))/1000*VLOOKUP(F205,Lists!$C$16:$E$20,3,FALSE)*E205,"")</f>
        <v/>
      </c>
      <c r="AF205" s="125" t="str" cm="1">
        <f t="array" ref="AF205">IFERROR(V205*_xlfn.XLOOKUP(1,(P205=Lists!$G$20:$G$63)*(Q205=Lists!$H$20:$H$63),Lists!$I$20:$I$63),"")</f>
        <v/>
      </c>
      <c r="AG205" s="125" t="str">
        <f>IFERROR(IF(I205=X205,"",IF(X205="","",VLOOKUP(X205,Lists!$G$66:$H$70,2,FALSE)*V205*W205)),"")</f>
        <v/>
      </c>
      <c r="AH205" s="108" t="str">
        <f>IFERROR(VLOOKUP(J205,Lists!$G$3:$J$17,2,FALSE),"")</f>
        <v/>
      </c>
      <c r="AI205" s="108" t="str">
        <f>IFERROR(VLOOKUP(J205,Lists!$G$3:$J$17,3,FALSE),"")</f>
        <v/>
      </c>
      <c r="AJ205" s="108" t="str">
        <f>IFERROR(VLOOKUP(J205,Lists!$G$3:$J$17,4,FALSE),"")</f>
        <v/>
      </c>
      <c r="AK205" s="108" t="str">
        <f>IFERROR(VLOOKUP(P205,Lists!$C$30:$D$47,2,FALSE),"")</f>
        <v/>
      </c>
    </row>
    <row r="206" spans="2:37" x14ac:dyDescent="0.25">
      <c r="B206" s="5"/>
      <c r="C206" s="5"/>
      <c r="D206" s="122" t="str">
        <f>IFERROR(VLOOKUP(C206,Lists!$B$3:$E$13,3,FALSE),"")</f>
        <v/>
      </c>
      <c r="E206" s="123" t="str">
        <f>IFERROR(VLOOKUP(C206,Lists!$B$3:$E$13,4,FALSE),"")</f>
        <v/>
      </c>
      <c r="F206" s="5"/>
      <c r="H206" s="5"/>
      <c r="I206" s="5"/>
      <c r="J206" s="5"/>
      <c r="K206" s="5"/>
      <c r="L206" s="5"/>
      <c r="M206" s="5"/>
      <c r="N206" s="122" t="str" cm="1">
        <f t="array" ref="N206">IFERROR(_xlfn.XLOOKUP(1,(J206=Lists!$AC$3:$AC$886)*(K206=Lists!$AD$3:$AD$886)*(L206=Lists!$AE$3:$AE$886)*(M206=Lists!$AF$3:$AF$886),Lists!$AG$3:$AG$886),"")</f>
        <v/>
      </c>
      <c r="P206" s="5"/>
      <c r="Q206" s="5"/>
      <c r="R206" s="5"/>
      <c r="S206" s="5"/>
      <c r="T206" s="5"/>
      <c r="U206" s="5"/>
      <c r="V206" s="5"/>
      <c r="W206" s="5"/>
      <c r="X206" s="5"/>
      <c r="Z206" s="122" t="str">
        <f>IFERROR(((H206*N206)-(V206*W206))/1000*VLOOKUP(F206,Lists!$C$16:$E$20,2,FALSE)*D206,"")</f>
        <v/>
      </c>
      <c r="AA206" s="124" t="str">
        <f>IFERROR(((H206*N206)-(V206*W206))/1000*VLOOKUP(F206,Lists!$C$16:$E$20,3,FALSE)*E206,"")</f>
        <v/>
      </c>
      <c r="AB206" s="122" t="str">
        <f t="shared" si="5"/>
        <v/>
      </c>
      <c r="AC206" s="124" t="str">
        <f t="shared" si="4"/>
        <v/>
      </c>
      <c r="AD206" s="122" t="str">
        <f>IFERROR(((H206*N206)*(1-IF(I206="",0,VLOOKUP(I206,Lists!$C$23:$D$27,2,FALSE)))-(V206*W206)*(1-IF(X206="",0,VLOOKUP(X206,Lists!$C$23:$D$27,2,FALSE))))/1000*VLOOKUP(F206,Lists!$C$16:$E$20,2,FALSE)*D206,"")</f>
        <v/>
      </c>
      <c r="AE206" s="124" t="str">
        <f>IFERROR(((H206*N206)*(1-IF(I206="",0,VLOOKUP(I206,Lists!$C$23:$D$27,2,FALSE)))-(V206*W206)*(1-IF(X206="",0,VLOOKUP(X206,Lists!$C$23:$D$27,2,FALSE))))/1000*VLOOKUP(F206,Lists!$C$16:$E$20,3,FALSE)*E206,"")</f>
        <v/>
      </c>
      <c r="AF206" s="125" t="str" cm="1">
        <f t="array" ref="AF206">IFERROR(V206*_xlfn.XLOOKUP(1,(P206=Lists!$G$20:$G$63)*(Q206=Lists!$H$20:$H$63),Lists!$I$20:$I$63),"")</f>
        <v/>
      </c>
      <c r="AG206" s="125" t="str">
        <f>IFERROR(IF(I206=X206,"",IF(X206="","",VLOOKUP(X206,Lists!$G$66:$H$70,2,FALSE)*V206*W206)),"")</f>
        <v/>
      </c>
      <c r="AH206" s="108" t="str">
        <f>IFERROR(VLOOKUP(J206,Lists!$G$3:$J$17,2,FALSE),"")</f>
        <v/>
      </c>
      <c r="AI206" s="108" t="str">
        <f>IFERROR(VLOOKUP(J206,Lists!$G$3:$J$17,3,FALSE),"")</f>
        <v/>
      </c>
      <c r="AJ206" s="108" t="str">
        <f>IFERROR(VLOOKUP(J206,Lists!$G$3:$J$17,4,FALSE),"")</f>
        <v/>
      </c>
      <c r="AK206" s="108" t="str">
        <f>IFERROR(VLOOKUP(P206,Lists!$C$30:$D$47,2,FALSE),"")</f>
        <v/>
      </c>
    </row>
    <row r="207" spans="2:37" x14ac:dyDescent="0.25">
      <c r="B207" s="5"/>
      <c r="C207" s="5"/>
      <c r="D207" s="122" t="str">
        <f>IFERROR(VLOOKUP(C207,Lists!$B$3:$E$13,3,FALSE),"")</f>
        <v/>
      </c>
      <c r="E207" s="123" t="str">
        <f>IFERROR(VLOOKUP(C207,Lists!$B$3:$E$13,4,FALSE),"")</f>
        <v/>
      </c>
      <c r="F207" s="5"/>
      <c r="H207" s="5"/>
      <c r="I207" s="5"/>
      <c r="J207" s="5"/>
      <c r="K207" s="5"/>
      <c r="L207" s="5"/>
      <c r="M207" s="5"/>
      <c r="N207" s="122" t="str" cm="1">
        <f t="array" ref="N207">IFERROR(_xlfn.XLOOKUP(1,(J207=Lists!$AC$3:$AC$886)*(K207=Lists!$AD$3:$AD$886)*(L207=Lists!$AE$3:$AE$886)*(M207=Lists!$AF$3:$AF$886),Lists!$AG$3:$AG$886),"")</f>
        <v/>
      </c>
      <c r="P207" s="5"/>
      <c r="Q207" s="5"/>
      <c r="R207" s="5"/>
      <c r="S207" s="5"/>
      <c r="T207" s="5"/>
      <c r="U207" s="5"/>
      <c r="V207" s="5"/>
      <c r="W207" s="5"/>
      <c r="X207" s="5"/>
      <c r="Z207" s="122" t="str">
        <f>IFERROR(((H207*N207)-(V207*W207))/1000*VLOOKUP(F207,Lists!$C$16:$E$20,2,FALSE)*D207,"")</f>
        <v/>
      </c>
      <c r="AA207" s="124" t="str">
        <f>IFERROR(((H207*N207)-(V207*W207))/1000*VLOOKUP(F207,Lists!$C$16:$E$20,3,FALSE)*E207,"")</f>
        <v/>
      </c>
      <c r="AB207" s="122" t="str">
        <f t="shared" si="5"/>
        <v/>
      </c>
      <c r="AC207" s="124" t="str">
        <f t="shared" si="4"/>
        <v/>
      </c>
      <c r="AD207" s="122" t="str">
        <f>IFERROR(((H207*N207)*(1-IF(I207="",0,VLOOKUP(I207,Lists!$C$23:$D$27,2,FALSE)))-(V207*W207)*(1-IF(X207="",0,VLOOKUP(X207,Lists!$C$23:$D$27,2,FALSE))))/1000*VLOOKUP(F207,Lists!$C$16:$E$20,2,FALSE)*D207,"")</f>
        <v/>
      </c>
      <c r="AE207" s="124" t="str">
        <f>IFERROR(((H207*N207)*(1-IF(I207="",0,VLOOKUP(I207,Lists!$C$23:$D$27,2,FALSE)))-(V207*W207)*(1-IF(X207="",0,VLOOKUP(X207,Lists!$C$23:$D$27,2,FALSE))))/1000*VLOOKUP(F207,Lists!$C$16:$E$20,3,FALSE)*E207,"")</f>
        <v/>
      </c>
      <c r="AF207" s="125" t="str" cm="1">
        <f t="array" ref="AF207">IFERROR(V207*_xlfn.XLOOKUP(1,(P207=Lists!$G$20:$G$63)*(Q207=Lists!$H$20:$H$63),Lists!$I$20:$I$63),"")</f>
        <v/>
      </c>
      <c r="AG207" s="125" t="str">
        <f>IFERROR(IF(I207=X207,"",IF(X207="","",VLOOKUP(X207,Lists!$G$66:$H$70,2,FALSE)*V207*W207)),"")</f>
        <v/>
      </c>
      <c r="AH207" s="108" t="str">
        <f>IFERROR(VLOOKUP(J207,Lists!$G$3:$J$17,2,FALSE),"")</f>
        <v/>
      </c>
      <c r="AI207" s="108" t="str">
        <f>IFERROR(VLOOKUP(J207,Lists!$G$3:$J$17,3,FALSE),"")</f>
        <v/>
      </c>
      <c r="AJ207" s="108" t="str">
        <f>IFERROR(VLOOKUP(J207,Lists!$G$3:$J$17,4,FALSE),"")</f>
        <v/>
      </c>
      <c r="AK207" s="108" t="str">
        <f>IFERROR(VLOOKUP(P207,Lists!$C$30:$D$47,2,FALSE),"")</f>
        <v/>
      </c>
    </row>
    <row r="208" spans="2:37" x14ac:dyDescent="0.25">
      <c r="B208" s="5"/>
      <c r="C208" s="5"/>
      <c r="D208" s="122" t="str">
        <f>IFERROR(VLOOKUP(C208,Lists!$B$3:$E$13,3,FALSE),"")</f>
        <v/>
      </c>
      <c r="E208" s="123" t="str">
        <f>IFERROR(VLOOKUP(C208,Lists!$B$3:$E$13,4,FALSE),"")</f>
        <v/>
      </c>
      <c r="F208" s="5"/>
      <c r="H208" s="5"/>
      <c r="I208" s="5"/>
      <c r="J208" s="5"/>
      <c r="K208" s="5"/>
      <c r="L208" s="5"/>
      <c r="M208" s="5"/>
      <c r="N208" s="122" t="str" cm="1">
        <f t="array" ref="N208">IFERROR(_xlfn.XLOOKUP(1,(J208=Lists!$AC$3:$AC$886)*(K208=Lists!$AD$3:$AD$886)*(L208=Lists!$AE$3:$AE$886)*(M208=Lists!$AF$3:$AF$886),Lists!$AG$3:$AG$886),"")</f>
        <v/>
      </c>
      <c r="P208" s="5"/>
      <c r="Q208" s="5"/>
      <c r="R208" s="5"/>
      <c r="S208" s="5"/>
      <c r="T208" s="5"/>
      <c r="U208" s="5"/>
      <c r="V208" s="5"/>
      <c r="W208" s="5"/>
      <c r="X208" s="5"/>
      <c r="Z208" s="122" t="str">
        <f>IFERROR(((H208*N208)-(V208*W208))/1000*VLOOKUP(F208,Lists!$C$16:$E$20,2,FALSE)*D208,"")</f>
        <v/>
      </c>
      <c r="AA208" s="124" t="str">
        <f>IFERROR(((H208*N208)-(V208*W208))/1000*VLOOKUP(F208,Lists!$C$16:$E$20,3,FALSE)*E208,"")</f>
        <v/>
      </c>
      <c r="AB208" s="122" t="str">
        <f t="shared" si="5"/>
        <v/>
      </c>
      <c r="AC208" s="124" t="str">
        <f t="shared" ref="AC208:AC271" si="6">IFERROR(AE208-AA208,"")</f>
        <v/>
      </c>
      <c r="AD208" s="122" t="str">
        <f>IFERROR(((H208*N208)*(1-IF(I208="",0,VLOOKUP(I208,Lists!$C$23:$D$27,2,FALSE)))-(V208*W208)*(1-IF(X208="",0,VLOOKUP(X208,Lists!$C$23:$D$27,2,FALSE))))/1000*VLOOKUP(F208,Lists!$C$16:$E$20,2,FALSE)*D208,"")</f>
        <v/>
      </c>
      <c r="AE208" s="124" t="str">
        <f>IFERROR(((H208*N208)*(1-IF(I208="",0,VLOOKUP(I208,Lists!$C$23:$D$27,2,FALSE)))-(V208*W208)*(1-IF(X208="",0,VLOOKUP(X208,Lists!$C$23:$D$27,2,FALSE))))/1000*VLOOKUP(F208,Lists!$C$16:$E$20,3,FALSE)*E208,"")</f>
        <v/>
      </c>
      <c r="AF208" s="125" t="str" cm="1">
        <f t="array" ref="AF208">IFERROR(V208*_xlfn.XLOOKUP(1,(P208=Lists!$G$20:$G$63)*(Q208=Lists!$H$20:$H$63),Lists!$I$20:$I$63),"")</f>
        <v/>
      </c>
      <c r="AG208" s="125" t="str">
        <f>IFERROR(IF(I208=X208,"",IF(X208="","",VLOOKUP(X208,Lists!$G$66:$H$70,2,FALSE)*V208*W208)),"")</f>
        <v/>
      </c>
      <c r="AH208" s="108" t="str">
        <f>IFERROR(VLOOKUP(J208,Lists!$G$3:$J$17,2,FALSE),"")</f>
        <v/>
      </c>
      <c r="AI208" s="108" t="str">
        <f>IFERROR(VLOOKUP(J208,Lists!$G$3:$J$17,3,FALSE),"")</f>
        <v/>
      </c>
      <c r="AJ208" s="108" t="str">
        <f>IFERROR(VLOOKUP(J208,Lists!$G$3:$J$17,4,FALSE),"")</f>
        <v/>
      </c>
      <c r="AK208" s="108" t="str">
        <f>IFERROR(VLOOKUP(P208,Lists!$C$30:$D$47,2,FALSE),"")</f>
        <v/>
      </c>
    </row>
    <row r="209" spans="2:37" x14ac:dyDescent="0.25">
      <c r="B209" s="5"/>
      <c r="C209" s="5"/>
      <c r="D209" s="122" t="str">
        <f>IFERROR(VLOOKUP(C209,Lists!$B$3:$E$13,3,FALSE),"")</f>
        <v/>
      </c>
      <c r="E209" s="123" t="str">
        <f>IFERROR(VLOOKUP(C209,Lists!$B$3:$E$13,4,FALSE),"")</f>
        <v/>
      </c>
      <c r="F209" s="5"/>
      <c r="H209" s="5"/>
      <c r="I209" s="5"/>
      <c r="J209" s="5"/>
      <c r="K209" s="5"/>
      <c r="L209" s="5"/>
      <c r="M209" s="5"/>
      <c r="N209" s="122" t="str" cm="1">
        <f t="array" ref="N209">IFERROR(_xlfn.XLOOKUP(1,(J209=Lists!$AC$3:$AC$886)*(K209=Lists!$AD$3:$AD$886)*(L209=Lists!$AE$3:$AE$886)*(M209=Lists!$AF$3:$AF$886),Lists!$AG$3:$AG$886),"")</f>
        <v/>
      </c>
      <c r="P209" s="5"/>
      <c r="Q209" s="5"/>
      <c r="R209" s="5"/>
      <c r="S209" s="5"/>
      <c r="T209" s="5"/>
      <c r="U209" s="5"/>
      <c r="V209" s="5"/>
      <c r="W209" s="5"/>
      <c r="X209" s="5"/>
      <c r="Z209" s="122" t="str">
        <f>IFERROR(((H209*N209)-(V209*W209))/1000*VLOOKUP(F209,Lists!$C$16:$E$20,2,FALSE)*D209,"")</f>
        <v/>
      </c>
      <c r="AA209" s="124" t="str">
        <f>IFERROR(((H209*N209)-(V209*W209))/1000*VLOOKUP(F209,Lists!$C$16:$E$20,3,FALSE)*E209,"")</f>
        <v/>
      </c>
      <c r="AB209" s="122" t="str">
        <f t="shared" ref="AB209:AB272" si="7">IFERROR(AD209-Z209,"")</f>
        <v/>
      </c>
      <c r="AC209" s="124" t="str">
        <f t="shared" si="6"/>
        <v/>
      </c>
      <c r="AD209" s="122" t="str">
        <f>IFERROR(((H209*N209)*(1-IF(I209="",0,VLOOKUP(I209,Lists!$C$23:$D$27,2,FALSE)))-(V209*W209)*(1-IF(X209="",0,VLOOKUP(X209,Lists!$C$23:$D$27,2,FALSE))))/1000*VLOOKUP(F209,Lists!$C$16:$E$20,2,FALSE)*D209,"")</f>
        <v/>
      </c>
      <c r="AE209" s="124" t="str">
        <f>IFERROR(((H209*N209)*(1-IF(I209="",0,VLOOKUP(I209,Lists!$C$23:$D$27,2,FALSE)))-(V209*W209)*(1-IF(X209="",0,VLOOKUP(X209,Lists!$C$23:$D$27,2,FALSE))))/1000*VLOOKUP(F209,Lists!$C$16:$E$20,3,FALSE)*E209,"")</f>
        <v/>
      </c>
      <c r="AF209" s="125" t="str" cm="1">
        <f t="array" ref="AF209">IFERROR(V209*_xlfn.XLOOKUP(1,(P209=Lists!$G$20:$G$63)*(Q209=Lists!$H$20:$H$63),Lists!$I$20:$I$63),"")</f>
        <v/>
      </c>
      <c r="AG209" s="125" t="str">
        <f>IFERROR(IF(I209=X209,"",IF(X209="","",VLOOKUP(X209,Lists!$G$66:$H$70,2,FALSE)*V209*W209)),"")</f>
        <v/>
      </c>
      <c r="AH209" s="108" t="str">
        <f>IFERROR(VLOOKUP(J209,Lists!$G$3:$J$17,2,FALSE),"")</f>
        <v/>
      </c>
      <c r="AI209" s="108" t="str">
        <f>IFERROR(VLOOKUP(J209,Lists!$G$3:$J$17,3,FALSE),"")</f>
        <v/>
      </c>
      <c r="AJ209" s="108" t="str">
        <f>IFERROR(VLOOKUP(J209,Lists!$G$3:$J$17,4,FALSE),"")</f>
        <v/>
      </c>
      <c r="AK209" s="108" t="str">
        <f>IFERROR(VLOOKUP(P209,Lists!$C$30:$D$47,2,FALSE),"")</f>
        <v/>
      </c>
    </row>
    <row r="210" spans="2:37" x14ac:dyDescent="0.25">
      <c r="B210" s="5"/>
      <c r="C210" s="5"/>
      <c r="D210" s="122" t="str">
        <f>IFERROR(VLOOKUP(C210,Lists!$B$3:$E$13,3,FALSE),"")</f>
        <v/>
      </c>
      <c r="E210" s="123" t="str">
        <f>IFERROR(VLOOKUP(C210,Lists!$B$3:$E$13,4,FALSE),"")</f>
        <v/>
      </c>
      <c r="F210" s="5"/>
      <c r="H210" s="5"/>
      <c r="I210" s="5"/>
      <c r="J210" s="5"/>
      <c r="K210" s="5"/>
      <c r="L210" s="5"/>
      <c r="M210" s="5"/>
      <c r="N210" s="122" t="str" cm="1">
        <f t="array" ref="N210">IFERROR(_xlfn.XLOOKUP(1,(J210=Lists!$AC$3:$AC$886)*(K210=Lists!$AD$3:$AD$886)*(L210=Lists!$AE$3:$AE$886)*(M210=Lists!$AF$3:$AF$886),Lists!$AG$3:$AG$886),"")</f>
        <v/>
      </c>
      <c r="P210" s="5"/>
      <c r="Q210" s="5"/>
      <c r="R210" s="5"/>
      <c r="S210" s="5"/>
      <c r="T210" s="5"/>
      <c r="U210" s="5"/>
      <c r="V210" s="5"/>
      <c r="W210" s="5"/>
      <c r="X210" s="5"/>
      <c r="Z210" s="122" t="str">
        <f>IFERROR(((H210*N210)-(V210*W210))/1000*VLOOKUP(F210,Lists!$C$16:$E$20,2,FALSE)*D210,"")</f>
        <v/>
      </c>
      <c r="AA210" s="124" t="str">
        <f>IFERROR(((H210*N210)-(V210*W210))/1000*VLOOKUP(F210,Lists!$C$16:$E$20,3,FALSE)*E210,"")</f>
        <v/>
      </c>
      <c r="AB210" s="122" t="str">
        <f t="shared" si="7"/>
        <v/>
      </c>
      <c r="AC210" s="124" t="str">
        <f t="shared" si="6"/>
        <v/>
      </c>
      <c r="AD210" s="122" t="str">
        <f>IFERROR(((H210*N210)*(1-IF(I210="",0,VLOOKUP(I210,Lists!$C$23:$D$27,2,FALSE)))-(V210*W210)*(1-IF(X210="",0,VLOOKUP(X210,Lists!$C$23:$D$27,2,FALSE))))/1000*VLOOKUP(F210,Lists!$C$16:$E$20,2,FALSE)*D210,"")</f>
        <v/>
      </c>
      <c r="AE210" s="124" t="str">
        <f>IFERROR(((H210*N210)*(1-IF(I210="",0,VLOOKUP(I210,Lists!$C$23:$D$27,2,FALSE)))-(V210*W210)*(1-IF(X210="",0,VLOOKUP(X210,Lists!$C$23:$D$27,2,FALSE))))/1000*VLOOKUP(F210,Lists!$C$16:$E$20,3,FALSE)*E210,"")</f>
        <v/>
      </c>
      <c r="AF210" s="125" t="str" cm="1">
        <f t="array" ref="AF210">IFERROR(V210*_xlfn.XLOOKUP(1,(P210=Lists!$G$20:$G$63)*(Q210=Lists!$H$20:$H$63),Lists!$I$20:$I$63),"")</f>
        <v/>
      </c>
      <c r="AG210" s="125" t="str">
        <f>IFERROR(IF(I210=X210,"",IF(X210="","",VLOOKUP(X210,Lists!$G$66:$H$70,2,FALSE)*V210*W210)),"")</f>
        <v/>
      </c>
      <c r="AH210" s="108" t="str">
        <f>IFERROR(VLOOKUP(J210,Lists!$G$3:$J$17,2,FALSE),"")</f>
        <v/>
      </c>
      <c r="AI210" s="108" t="str">
        <f>IFERROR(VLOOKUP(J210,Lists!$G$3:$J$17,3,FALSE),"")</f>
        <v/>
      </c>
      <c r="AJ210" s="108" t="str">
        <f>IFERROR(VLOOKUP(J210,Lists!$G$3:$J$17,4,FALSE),"")</f>
        <v/>
      </c>
      <c r="AK210" s="108" t="str">
        <f>IFERROR(VLOOKUP(P210,Lists!$C$30:$D$47,2,FALSE),"")</f>
        <v/>
      </c>
    </row>
    <row r="211" spans="2:37" x14ac:dyDescent="0.25">
      <c r="B211" s="5"/>
      <c r="C211" s="5"/>
      <c r="D211" s="122" t="str">
        <f>IFERROR(VLOOKUP(C211,Lists!$B$3:$E$13,3,FALSE),"")</f>
        <v/>
      </c>
      <c r="E211" s="123" t="str">
        <f>IFERROR(VLOOKUP(C211,Lists!$B$3:$E$13,4,FALSE),"")</f>
        <v/>
      </c>
      <c r="F211" s="5"/>
      <c r="H211" s="5"/>
      <c r="I211" s="5"/>
      <c r="J211" s="5"/>
      <c r="K211" s="5"/>
      <c r="L211" s="5"/>
      <c r="M211" s="5"/>
      <c r="N211" s="122" t="str" cm="1">
        <f t="array" ref="N211">IFERROR(_xlfn.XLOOKUP(1,(J211=Lists!$AC$3:$AC$886)*(K211=Lists!$AD$3:$AD$886)*(L211=Lists!$AE$3:$AE$886)*(M211=Lists!$AF$3:$AF$886),Lists!$AG$3:$AG$886),"")</f>
        <v/>
      </c>
      <c r="P211" s="5"/>
      <c r="Q211" s="5"/>
      <c r="R211" s="5"/>
      <c r="S211" s="5"/>
      <c r="T211" s="5"/>
      <c r="U211" s="5"/>
      <c r="V211" s="5"/>
      <c r="W211" s="5"/>
      <c r="X211" s="5"/>
      <c r="Z211" s="122" t="str">
        <f>IFERROR(((H211*N211)-(V211*W211))/1000*VLOOKUP(F211,Lists!$C$16:$E$20,2,FALSE)*D211,"")</f>
        <v/>
      </c>
      <c r="AA211" s="124" t="str">
        <f>IFERROR(((H211*N211)-(V211*W211))/1000*VLOOKUP(F211,Lists!$C$16:$E$20,3,FALSE)*E211,"")</f>
        <v/>
      </c>
      <c r="AB211" s="122" t="str">
        <f t="shared" si="7"/>
        <v/>
      </c>
      <c r="AC211" s="124" t="str">
        <f t="shared" si="6"/>
        <v/>
      </c>
      <c r="AD211" s="122" t="str">
        <f>IFERROR(((H211*N211)*(1-IF(I211="",0,VLOOKUP(I211,Lists!$C$23:$D$27,2,FALSE)))-(V211*W211)*(1-IF(X211="",0,VLOOKUP(X211,Lists!$C$23:$D$27,2,FALSE))))/1000*VLOOKUP(F211,Lists!$C$16:$E$20,2,FALSE)*D211,"")</f>
        <v/>
      </c>
      <c r="AE211" s="124" t="str">
        <f>IFERROR(((H211*N211)*(1-IF(I211="",0,VLOOKUP(I211,Lists!$C$23:$D$27,2,FALSE)))-(V211*W211)*(1-IF(X211="",0,VLOOKUP(X211,Lists!$C$23:$D$27,2,FALSE))))/1000*VLOOKUP(F211,Lists!$C$16:$E$20,3,FALSE)*E211,"")</f>
        <v/>
      </c>
      <c r="AF211" s="125" t="str" cm="1">
        <f t="array" ref="AF211">IFERROR(V211*_xlfn.XLOOKUP(1,(P211=Lists!$G$20:$G$63)*(Q211=Lists!$H$20:$H$63),Lists!$I$20:$I$63),"")</f>
        <v/>
      </c>
      <c r="AG211" s="125" t="str">
        <f>IFERROR(IF(I211=X211,"",IF(X211="","",VLOOKUP(X211,Lists!$G$66:$H$70,2,FALSE)*V211*W211)),"")</f>
        <v/>
      </c>
      <c r="AH211" s="108" t="str">
        <f>IFERROR(VLOOKUP(J211,Lists!$G$3:$J$17,2,FALSE),"")</f>
        <v/>
      </c>
      <c r="AI211" s="108" t="str">
        <f>IFERROR(VLOOKUP(J211,Lists!$G$3:$J$17,3,FALSE),"")</f>
        <v/>
      </c>
      <c r="AJ211" s="108" t="str">
        <f>IFERROR(VLOOKUP(J211,Lists!$G$3:$J$17,4,FALSE),"")</f>
        <v/>
      </c>
      <c r="AK211" s="108" t="str">
        <f>IFERROR(VLOOKUP(P211,Lists!$C$30:$D$47,2,FALSE),"")</f>
        <v/>
      </c>
    </row>
    <row r="212" spans="2:37" x14ac:dyDescent="0.25">
      <c r="B212" s="5"/>
      <c r="C212" s="5"/>
      <c r="D212" s="122" t="str">
        <f>IFERROR(VLOOKUP(C212,Lists!$B$3:$E$13,3,FALSE),"")</f>
        <v/>
      </c>
      <c r="E212" s="123" t="str">
        <f>IFERROR(VLOOKUP(C212,Lists!$B$3:$E$13,4,FALSE),"")</f>
        <v/>
      </c>
      <c r="F212" s="5"/>
      <c r="H212" s="5"/>
      <c r="I212" s="5"/>
      <c r="J212" s="5"/>
      <c r="K212" s="5"/>
      <c r="L212" s="5"/>
      <c r="M212" s="5"/>
      <c r="N212" s="122" t="str" cm="1">
        <f t="array" ref="N212">IFERROR(_xlfn.XLOOKUP(1,(J212=Lists!$AC$3:$AC$886)*(K212=Lists!$AD$3:$AD$886)*(L212=Lists!$AE$3:$AE$886)*(M212=Lists!$AF$3:$AF$886),Lists!$AG$3:$AG$886),"")</f>
        <v/>
      </c>
      <c r="P212" s="5"/>
      <c r="Q212" s="5"/>
      <c r="R212" s="5"/>
      <c r="S212" s="5"/>
      <c r="T212" s="5"/>
      <c r="U212" s="5"/>
      <c r="V212" s="5"/>
      <c r="W212" s="5"/>
      <c r="X212" s="5"/>
      <c r="Z212" s="122" t="str">
        <f>IFERROR(((H212*N212)-(V212*W212))/1000*VLOOKUP(F212,Lists!$C$16:$E$20,2,FALSE)*D212,"")</f>
        <v/>
      </c>
      <c r="AA212" s="124" t="str">
        <f>IFERROR(((H212*N212)-(V212*W212))/1000*VLOOKUP(F212,Lists!$C$16:$E$20,3,FALSE)*E212,"")</f>
        <v/>
      </c>
      <c r="AB212" s="122" t="str">
        <f t="shared" si="7"/>
        <v/>
      </c>
      <c r="AC212" s="124" t="str">
        <f t="shared" si="6"/>
        <v/>
      </c>
      <c r="AD212" s="122" t="str">
        <f>IFERROR(((H212*N212)*(1-IF(I212="",0,VLOOKUP(I212,Lists!$C$23:$D$27,2,FALSE)))-(V212*W212)*(1-IF(X212="",0,VLOOKUP(X212,Lists!$C$23:$D$27,2,FALSE))))/1000*VLOOKUP(F212,Lists!$C$16:$E$20,2,FALSE)*D212,"")</f>
        <v/>
      </c>
      <c r="AE212" s="124" t="str">
        <f>IFERROR(((H212*N212)*(1-IF(I212="",0,VLOOKUP(I212,Lists!$C$23:$D$27,2,FALSE)))-(V212*W212)*(1-IF(X212="",0,VLOOKUP(X212,Lists!$C$23:$D$27,2,FALSE))))/1000*VLOOKUP(F212,Lists!$C$16:$E$20,3,FALSE)*E212,"")</f>
        <v/>
      </c>
      <c r="AF212" s="125" t="str" cm="1">
        <f t="array" ref="AF212">IFERROR(V212*_xlfn.XLOOKUP(1,(P212=Lists!$G$20:$G$63)*(Q212=Lists!$H$20:$H$63),Lists!$I$20:$I$63),"")</f>
        <v/>
      </c>
      <c r="AG212" s="125" t="str">
        <f>IFERROR(IF(I212=X212,"",IF(X212="","",VLOOKUP(X212,Lists!$G$66:$H$70,2,FALSE)*V212*W212)),"")</f>
        <v/>
      </c>
      <c r="AH212" s="108" t="str">
        <f>IFERROR(VLOOKUP(J212,Lists!$G$3:$J$17,2,FALSE),"")</f>
        <v/>
      </c>
      <c r="AI212" s="108" t="str">
        <f>IFERROR(VLOOKUP(J212,Lists!$G$3:$J$17,3,FALSE),"")</f>
        <v/>
      </c>
      <c r="AJ212" s="108" t="str">
        <f>IFERROR(VLOOKUP(J212,Lists!$G$3:$J$17,4,FALSE),"")</f>
        <v/>
      </c>
      <c r="AK212" s="108" t="str">
        <f>IFERROR(VLOOKUP(P212,Lists!$C$30:$D$47,2,FALSE),"")</f>
        <v/>
      </c>
    </row>
    <row r="213" spans="2:37" x14ac:dyDescent="0.25">
      <c r="B213" s="5"/>
      <c r="C213" s="5"/>
      <c r="D213" s="122" t="str">
        <f>IFERROR(VLOOKUP(C213,Lists!$B$3:$E$13,3,FALSE),"")</f>
        <v/>
      </c>
      <c r="E213" s="123" t="str">
        <f>IFERROR(VLOOKUP(C213,Lists!$B$3:$E$13,4,FALSE),"")</f>
        <v/>
      </c>
      <c r="F213" s="5"/>
      <c r="H213" s="5"/>
      <c r="I213" s="5"/>
      <c r="J213" s="5"/>
      <c r="K213" s="5"/>
      <c r="L213" s="5"/>
      <c r="M213" s="5"/>
      <c r="N213" s="122" t="str" cm="1">
        <f t="array" ref="N213">IFERROR(_xlfn.XLOOKUP(1,(J213=Lists!$AC$3:$AC$886)*(K213=Lists!$AD$3:$AD$886)*(L213=Lists!$AE$3:$AE$886)*(M213=Lists!$AF$3:$AF$886),Lists!$AG$3:$AG$886),"")</f>
        <v/>
      </c>
      <c r="P213" s="5"/>
      <c r="Q213" s="5"/>
      <c r="R213" s="5"/>
      <c r="S213" s="5"/>
      <c r="T213" s="5"/>
      <c r="U213" s="5"/>
      <c r="V213" s="5"/>
      <c r="W213" s="5"/>
      <c r="X213" s="5"/>
      <c r="Z213" s="122" t="str">
        <f>IFERROR(((H213*N213)-(V213*W213))/1000*VLOOKUP(F213,Lists!$C$16:$E$20,2,FALSE)*D213,"")</f>
        <v/>
      </c>
      <c r="AA213" s="124" t="str">
        <f>IFERROR(((H213*N213)-(V213*W213))/1000*VLOOKUP(F213,Lists!$C$16:$E$20,3,FALSE)*E213,"")</f>
        <v/>
      </c>
      <c r="AB213" s="122" t="str">
        <f t="shared" si="7"/>
        <v/>
      </c>
      <c r="AC213" s="124" t="str">
        <f t="shared" si="6"/>
        <v/>
      </c>
      <c r="AD213" s="122" t="str">
        <f>IFERROR(((H213*N213)*(1-IF(I213="",0,VLOOKUP(I213,Lists!$C$23:$D$27,2,FALSE)))-(V213*W213)*(1-IF(X213="",0,VLOOKUP(X213,Lists!$C$23:$D$27,2,FALSE))))/1000*VLOOKUP(F213,Lists!$C$16:$E$20,2,FALSE)*D213,"")</f>
        <v/>
      </c>
      <c r="AE213" s="124" t="str">
        <f>IFERROR(((H213*N213)*(1-IF(I213="",0,VLOOKUP(I213,Lists!$C$23:$D$27,2,FALSE)))-(V213*W213)*(1-IF(X213="",0,VLOOKUP(X213,Lists!$C$23:$D$27,2,FALSE))))/1000*VLOOKUP(F213,Lists!$C$16:$E$20,3,FALSE)*E213,"")</f>
        <v/>
      </c>
      <c r="AF213" s="125" t="str" cm="1">
        <f t="array" ref="AF213">IFERROR(V213*_xlfn.XLOOKUP(1,(P213=Lists!$G$20:$G$63)*(Q213=Lists!$H$20:$H$63),Lists!$I$20:$I$63),"")</f>
        <v/>
      </c>
      <c r="AG213" s="125" t="str">
        <f>IFERROR(IF(I213=X213,"",IF(X213="","",VLOOKUP(X213,Lists!$G$66:$H$70,2,FALSE)*V213*W213)),"")</f>
        <v/>
      </c>
      <c r="AH213" s="108" t="str">
        <f>IFERROR(VLOOKUP(J213,Lists!$G$3:$J$17,2,FALSE),"")</f>
        <v/>
      </c>
      <c r="AI213" s="108" t="str">
        <f>IFERROR(VLOOKUP(J213,Lists!$G$3:$J$17,3,FALSE),"")</f>
        <v/>
      </c>
      <c r="AJ213" s="108" t="str">
        <f>IFERROR(VLOOKUP(J213,Lists!$G$3:$J$17,4,FALSE),"")</f>
        <v/>
      </c>
      <c r="AK213" s="108" t="str">
        <f>IFERROR(VLOOKUP(P213,Lists!$C$30:$D$47,2,FALSE),"")</f>
        <v/>
      </c>
    </row>
    <row r="214" spans="2:37" x14ac:dyDescent="0.25">
      <c r="B214" s="5"/>
      <c r="C214" s="5"/>
      <c r="D214" s="122" t="str">
        <f>IFERROR(VLOOKUP(C214,Lists!$B$3:$E$13,3,FALSE),"")</f>
        <v/>
      </c>
      <c r="E214" s="123" t="str">
        <f>IFERROR(VLOOKUP(C214,Lists!$B$3:$E$13,4,FALSE),"")</f>
        <v/>
      </c>
      <c r="F214" s="5"/>
      <c r="H214" s="5"/>
      <c r="I214" s="5"/>
      <c r="J214" s="5"/>
      <c r="K214" s="5"/>
      <c r="L214" s="5"/>
      <c r="M214" s="5"/>
      <c r="N214" s="122" t="str" cm="1">
        <f t="array" ref="N214">IFERROR(_xlfn.XLOOKUP(1,(J214=Lists!$AC$3:$AC$886)*(K214=Lists!$AD$3:$AD$886)*(L214=Lists!$AE$3:$AE$886)*(M214=Lists!$AF$3:$AF$886),Lists!$AG$3:$AG$886),"")</f>
        <v/>
      </c>
      <c r="P214" s="5"/>
      <c r="Q214" s="5"/>
      <c r="R214" s="5"/>
      <c r="S214" s="5"/>
      <c r="T214" s="5"/>
      <c r="U214" s="5"/>
      <c r="V214" s="5"/>
      <c r="W214" s="5"/>
      <c r="X214" s="5"/>
      <c r="Z214" s="122" t="str">
        <f>IFERROR(((H214*N214)-(V214*W214))/1000*VLOOKUP(F214,Lists!$C$16:$E$20,2,FALSE)*D214,"")</f>
        <v/>
      </c>
      <c r="AA214" s="124" t="str">
        <f>IFERROR(((H214*N214)-(V214*W214))/1000*VLOOKUP(F214,Lists!$C$16:$E$20,3,FALSE)*E214,"")</f>
        <v/>
      </c>
      <c r="AB214" s="122" t="str">
        <f t="shared" si="7"/>
        <v/>
      </c>
      <c r="AC214" s="124" t="str">
        <f t="shared" si="6"/>
        <v/>
      </c>
      <c r="AD214" s="122" t="str">
        <f>IFERROR(((H214*N214)*(1-IF(I214="",0,VLOOKUP(I214,Lists!$C$23:$D$27,2,FALSE)))-(V214*W214)*(1-IF(X214="",0,VLOOKUP(X214,Lists!$C$23:$D$27,2,FALSE))))/1000*VLOOKUP(F214,Lists!$C$16:$E$20,2,FALSE)*D214,"")</f>
        <v/>
      </c>
      <c r="AE214" s="124" t="str">
        <f>IFERROR(((H214*N214)*(1-IF(I214="",0,VLOOKUP(I214,Lists!$C$23:$D$27,2,FALSE)))-(V214*W214)*(1-IF(X214="",0,VLOOKUP(X214,Lists!$C$23:$D$27,2,FALSE))))/1000*VLOOKUP(F214,Lists!$C$16:$E$20,3,FALSE)*E214,"")</f>
        <v/>
      </c>
      <c r="AF214" s="125" t="str" cm="1">
        <f t="array" ref="AF214">IFERROR(V214*_xlfn.XLOOKUP(1,(P214=Lists!$G$20:$G$63)*(Q214=Lists!$H$20:$H$63),Lists!$I$20:$I$63),"")</f>
        <v/>
      </c>
      <c r="AG214" s="125" t="str">
        <f>IFERROR(IF(I214=X214,"",IF(X214="","",VLOOKUP(X214,Lists!$G$66:$H$70,2,FALSE)*V214*W214)),"")</f>
        <v/>
      </c>
      <c r="AH214" s="108" t="str">
        <f>IFERROR(VLOOKUP(J214,Lists!$G$3:$J$17,2,FALSE),"")</f>
        <v/>
      </c>
      <c r="AI214" s="108" t="str">
        <f>IFERROR(VLOOKUP(J214,Lists!$G$3:$J$17,3,FALSE),"")</f>
        <v/>
      </c>
      <c r="AJ214" s="108" t="str">
        <f>IFERROR(VLOOKUP(J214,Lists!$G$3:$J$17,4,FALSE),"")</f>
        <v/>
      </c>
      <c r="AK214" s="108" t="str">
        <f>IFERROR(VLOOKUP(P214,Lists!$C$30:$D$47,2,FALSE),"")</f>
        <v/>
      </c>
    </row>
    <row r="215" spans="2:37" x14ac:dyDescent="0.25">
      <c r="B215" s="5"/>
      <c r="C215" s="5"/>
      <c r="D215" s="122" t="str">
        <f>IFERROR(VLOOKUP(C215,Lists!$B$3:$E$13,3,FALSE),"")</f>
        <v/>
      </c>
      <c r="E215" s="123" t="str">
        <f>IFERROR(VLOOKUP(C215,Lists!$B$3:$E$13,4,FALSE),"")</f>
        <v/>
      </c>
      <c r="F215" s="5"/>
      <c r="H215" s="5"/>
      <c r="I215" s="5"/>
      <c r="J215" s="5"/>
      <c r="K215" s="5"/>
      <c r="L215" s="5"/>
      <c r="M215" s="5"/>
      <c r="N215" s="122" t="str" cm="1">
        <f t="array" ref="N215">IFERROR(_xlfn.XLOOKUP(1,(J215=Lists!$AC$3:$AC$886)*(K215=Lists!$AD$3:$AD$886)*(L215=Lists!$AE$3:$AE$886)*(M215=Lists!$AF$3:$AF$886),Lists!$AG$3:$AG$886),"")</f>
        <v/>
      </c>
      <c r="P215" s="5"/>
      <c r="Q215" s="5"/>
      <c r="R215" s="5"/>
      <c r="S215" s="5"/>
      <c r="T215" s="5"/>
      <c r="U215" s="5"/>
      <c r="V215" s="5"/>
      <c r="W215" s="5"/>
      <c r="X215" s="5"/>
      <c r="Z215" s="122" t="str">
        <f>IFERROR(((H215*N215)-(V215*W215))/1000*VLOOKUP(F215,Lists!$C$16:$E$20,2,FALSE)*D215,"")</f>
        <v/>
      </c>
      <c r="AA215" s="124" t="str">
        <f>IFERROR(((H215*N215)-(V215*W215))/1000*VLOOKUP(F215,Lists!$C$16:$E$20,3,FALSE)*E215,"")</f>
        <v/>
      </c>
      <c r="AB215" s="122" t="str">
        <f t="shared" si="7"/>
        <v/>
      </c>
      <c r="AC215" s="124" t="str">
        <f t="shared" si="6"/>
        <v/>
      </c>
      <c r="AD215" s="122" t="str">
        <f>IFERROR(((H215*N215)*(1-IF(I215="",0,VLOOKUP(I215,Lists!$C$23:$D$27,2,FALSE)))-(V215*W215)*(1-IF(X215="",0,VLOOKUP(X215,Lists!$C$23:$D$27,2,FALSE))))/1000*VLOOKUP(F215,Lists!$C$16:$E$20,2,FALSE)*D215,"")</f>
        <v/>
      </c>
      <c r="AE215" s="124" t="str">
        <f>IFERROR(((H215*N215)*(1-IF(I215="",0,VLOOKUP(I215,Lists!$C$23:$D$27,2,FALSE)))-(V215*W215)*(1-IF(X215="",0,VLOOKUP(X215,Lists!$C$23:$D$27,2,FALSE))))/1000*VLOOKUP(F215,Lists!$C$16:$E$20,3,FALSE)*E215,"")</f>
        <v/>
      </c>
      <c r="AF215" s="125" t="str" cm="1">
        <f t="array" ref="AF215">IFERROR(V215*_xlfn.XLOOKUP(1,(P215=Lists!$G$20:$G$63)*(Q215=Lists!$H$20:$H$63),Lists!$I$20:$I$63),"")</f>
        <v/>
      </c>
      <c r="AG215" s="125" t="str">
        <f>IFERROR(IF(I215=X215,"",IF(X215="","",VLOOKUP(X215,Lists!$G$66:$H$70,2,FALSE)*V215*W215)),"")</f>
        <v/>
      </c>
      <c r="AH215" s="108" t="str">
        <f>IFERROR(VLOOKUP(J215,Lists!$G$3:$J$17,2,FALSE),"")</f>
        <v/>
      </c>
      <c r="AI215" s="108" t="str">
        <f>IFERROR(VLOOKUP(J215,Lists!$G$3:$J$17,3,FALSE),"")</f>
        <v/>
      </c>
      <c r="AJ215" s="108" t="str">
        <f>IFERROR(VLOOKUP(J215,Lists!$G$3:$J$17,4,FALSE),"")</f>
        <v/>
      </c>
      <c r="AK215" s="108" t="str">
        <f>IFERROR(VLOOKUP(P215,Lists!$C$30:$D$47,2,FALSE),"")</f>
        <v/>
      </c>
    </row>
    <row r="216" spans="2:37" x14ac:dyDescent="0.25">
      <c r="B216" s="5"/>
      <c r="C216" s="5"/>
      <c r="D216" s="122" t="str">
        <f>IFERROR(VLOOKUP(C216,Lists!$B$3:$E$13,3,FALSE),"")</f>
        <v/>
      </c>
      <c r="E216" s="123" t="str">
        <f>IFERROR(VLOOKUP(C216,Lists!$B$3:$E$13,4,FALSE),"")</f>
        <v/>
      </c>
      <c r="F216" s="5"/>
      <c r="H216" s="5"/>
      <c r="I216" s="5"/>
      <c r="J216" s="5"/>
      <c r="K216" s="5"/>
      <c r="L216" s="5"/>
      <c r="M216" s="5"/>
      <c r="N216" s="122" t="str" cm="1">
        <f t="array" ref="N216">IFERROR(_xlfn.XLOOKUP(1,(J216=Lists!$AC$3:$AC$886)*(K216=Lists!$AD$3:$AD$886)*(L216=Lists!$AE$3:$AE$886)*(M216=Lists!$AF$3:$AF$886),Lists!$AG$3:$AG$886),"")</f>
        <v/>
      </c>
      <c r="P216" s="5"/>
      <c r="Q216" s="5"/>
      <c r="R216" s="5"/>
      <c r="S216" s="5"/>
      <c r="T216" s="5"/>
      <c r="U216" s="5"/>
      <c r="V216" s="5"/>
      <c r="W216" s="5"/>
      <c r="X216" s="5"/>
      <c r="Z216" s="122" t="str">
        <f>IFERROR(((H216*N216)-(V216*W216))/1000*VLOOKUP(F216,Lists!$C$16:$E$20,2,FALSE)*D216,"")</f>
        <v/>
      </c>
      <c r="AA216" s="124" t="str">
        <f>IFERROR(((H216*N216)-(V216*W216))/1000*VLOOKUP(F216,Lists!$C$16:$E$20,3,FALSE)*E216,"")</f>
        <v/>
      </c>
      <c r="AB216" s="122" t="str">
        <f t="shared" si="7"/>
        <v/>
      </c>
      <c r="AC216" s="124" t="str">
        <f t="shared" si="6"/>
        <v/>
      </c>
      <c r="AD216" s="122" t="str">
        <f>IFERROR(((H216*N216)*(1-IF(I216="",0,VLOOKUP(I216,Lists!$C$23:$D$27,2,FALSE)))-(V216*W216)*(1-IF(X216="",0,VLOOKUP(X216,Lists!$C$23:$D$27,2,FALSE))))/1000*VLOOKUP(F216,Lists!$C$16:$E$20,2,FALSE)*D216,"")</f>
        <v/>
      </c>
      <c r="AE216" s="124" t="str">
        <f>IFERROR(((H216*N216)*(1-IF(I216="",0,VLOOKUP(I216,Lists!$C$23:$D$27,2,FALSE)))-(V216*W216)*(1-IF(X216="",0,VLOOKUP(X216,Lists!$C$23:$D$27,2,FALSE))))/1000*VLOOKUP(F216,Lists!$C$16:$E$20,3,FALSE)*E216,"")</f>
        <v/>
      </c>
      <c r="AF216" s="125" t="str" cm="1">
        <f t="array" ref="AF216">IFERROR(V216*_xlfn.XLOOKUP(1,(P216=Lists!$G$20:$G$63)*(Q216=Lists!$H$20:$H$63),Lists!$I$20:$I$63),"")</f>
        <v/>
      </c>
      <c r="AG216" s="125" t="str">
        <f>IFERROR(IF(I216=X216,"",IF(X216="","",VLOOKUP(X216,Lists!$G$66:$H$70,2,FALSE)*V216*W216)),"")</f>
        <v/>
      </c>
      <c r="AH216" s="108" t="str">
        <f>IFERROR(VLOOKUP(J216,Lists!$G$3:$J$17,2,FALSE),"")</f>
        <v/>
      </c>
      <c r="AI216" s="108" t="str">
        <f>IFERROR(VLOOKUP(J216,Lists!$G$3:$J$17,3,FALSE),"")</f>
        <v/>
      </c>
      <c r="AJ216" s="108" t="str">
        <f>IFERROR(VLOOKUP(J216,Lists!$G$3:$J$17,4,FALSE),"")</f>
        <v/>
      </c>
      <c r="AK216" s="108" t="str">
        <f>IFERROR(VLOOKUP(P216,Lists!$C$30:$D$47,2,FALSE),"")</f>
        <v/>
      </c>
    </row>
    <row r="217" spans="2:37" x14ac:dyDescent="0.25">
      <c r="B217" s="5"/>
      <c r="C217" s="5"/>
      <c r="D217" s="122" t="str">
        <f>IFERROR(VLOOKUP(C217,Lists!$B$3:$E$13,3,FALSE),"")</f>
        <v/>
      </c>
      <c r="E217" s="123" t="str">
        <f>IFERROR(VLOOKUP(C217,Lists!$B$3:$E$13,4,FALSE),"")</f>
        <v/>
      </c>
      <c r="F217" s="5"/>
      <c r="H217" s="5"/>
      <c r="I217" s="5"/>
      <c r="J217" s="5"/>
      <c r="K217" s="5"/>
      <c r="L217" s="5"/>
      <c r="M217" s="5"/>
      <c r="N217" s="122" t="str" cm="1">
        <f t="array" ref="N217">IFERROR(_xlfn.XLOOKUP(1,(J217=Lists!$AC$3:$AC$886)*(K217=Lists!$AD$3:$AD$886)*(L217=Lists!$AE$3:$AE$886)*(M217=Lists!$AF$3:$AF$886),Lists!$AG$3:$AG$886),"")</f>
        <v/>
      </c>
      <c r="P217" s="5"/>
      <c r="Q217" s="5"/>
      <c r="R217" s="5"/>
      <c r="S217" s="5"/>
      <c r="T217" s="5"/>
      <c r="U217" s="5"/>
      <c r="V217" s="5"/>
      <c r="W217" s="5"/>
      <c r="X217" s="5"/>
      <c r="Z217" s="122" t="str">
        <f>IFERROR(((H217*N217)-(V217*W217))/1000*VLOOKUP(F217,Lists!$C$16:$E$20,2,FALSE)*D217,"")</f>
        <v/>
      </c>
      <c r="AA217" s="124" t="str">
        <f>IFERROR(((H217*N217)-(V217*W217))/1000*VLOOKUP(F217,Lists!$C$16:$E$20,3,FALSE)*E217,"")</f>
        <v/>
      </c>
      <c r="AB217" s="122" t="str">
        <f t="shared" si="7"/>
        <v/>
      </c>
      <c r="AC217" s="124" t="str">
        <f t="shared" si="6"/>
        <v/>
      </c>
      <c r="AD217" s="122" t="str">
        <f>IFERROR(((H217*N217)*(1-IF(I217="",0,VLOOKUP(I217,Lists!$C$23:$D$27,2,FALSE)))-(V217*W217)*(1-IF(X217="",0,VLOOKUP(X217,Lists!$C$23:$D$27,2,FALSE))))/1000*VLOOKUP(F217,Lists!$C$16:$E$20,2,FALSE)*D217,"")</f>
        <v/>
      </c>
      <c r="AE217" s="124" t="str">
        <f>IFERROR(((H217*N217)*(1-IF(I217="",0,VLOOKUP(I217,Lists!$C$23:$D$27,2,FALSE)))-(V217*W217)*(1-IF(X217="",0,VLOOKUP(X217,Lists!$C$23:$D$27,2,FALSE))))/1000*VLOOKUP(F217,Lists!$C$16:$E$20,3,FALSE)*E217,"")</f>
        <v/>
      </c>
      <c r="AF217" s="125" t="str" cm="1">
        <f t="array" ref="AF217">IFERROR(V217*_xlfn.XLOOKUP(1,(P217=Lists!$G$20:$G$63)*(Q217=Lists!$H$20:$H$63),Lists!$I$20:$I$63),"")</f>
        <v/>
      </c>
      <c r="AG217" s="125" t="str">
        <f>IFERROR(IF(I217=X217,"",IF(X217="","",VLOOKUP(X217,Lists!$G$66:$H$70,2,FALSE)*V217*W217)),"")</f>
        <v/>
      </c>
      <c r="AH217" s="108" t="str">
        <f>IFERROR(VLOOKUP(J217,Lists!$G$3:$J$17,2,FALSE),"")</f>
        <v/>
      </c>
      <c r="AI217" s="108" t="str">
        <f>IFERROR(VLOOKUP(J217,Lists!$G$3:$J$17,3,FALSE),"")</f>
        <v/>
      </c>
      <c r="AJ217" s="108" t="str">
        <f>IFERROR(VLOOKUP(J217,Lists!$G$3:$J$17,4,FALSE),"")</f>
        <v/>
      </c>
      <c r="AK217" s="108" t="str">
        <f>IFERROR(VLOOKUP(P217,Lists!$C$30:$D$47,2,FALSE),"")</f>
        <v/>
      </c>
    </row>
    <row r="218" spans="2:37" x14ac:dyDescent="0.25">
      <c r="B218" s="5"/>
      <c r="C218" s="5"/>
      <c r="D218" s="122" t="str">
        <f>IFERROR(VLOOKUP(C218,Lists!$B$3:$E$13,3,FALSE),"")</f>
        <v/>
      </c>
      <c r="E218" s="123" t="str">
        <f>IFERROR(VLOOKUP(C218,Lists!$B$3:$E$13,4,FALSE),"")</f>
        <v/>
      </c>
      <c r="F218" s="5"/>
      <c r="H218" s="5"/>
      <c r="I218" s="5"/>
      <c r="J218" s="5"/>
      <c r="K218" s="5"/>
      <c r="L218" s="5"/>
      <c r="M218" s="5"/>
      <c r="N218" s="122" t="str" cm="1">
        <f t="array" ref="N218">IFERROR(_xlfn.XLOOKUP(1,(J218=Lists!$AC$3:$AC$886)*(K218=Lists!$AD$3:$AD$886)*(L218=Lists!$AE$3:$AE$886)*(M218=Lists!$AF$3:$AF$886),Lists!$AG$3:$AG$886),"")</f>
        <v/>
      </c>
      <c r="P218" s="5"/>
      <c r="Q218" s="5"/>
      <c r="R218" s="5"/>
      <c r="S218" s="5"/>
      <c r="T218" s="5"/>
      <c r="U218" s="5"/>
      <c r="V218" s="5"/>
      <c r="W218" s="5"/>
      <c r="X218" s="5"/>
      <c r="Z218" s="122" t="str">
        <f>IFERROR(((H218*N218)-(V218*W218))/1000*VLOOKUP(F218,Lists!$C$16:$E$20,2,FALSE)*D218,"")</f>
        <v/>
      </c>
      <c r="AA218" s="124" t="str">
        <f>IFERROR(((H218*N218)-(V218*W218))/1000*VLOOKUP(F218,Lists!$C$16:$E$20,3,FALSE)*E218,"")</f>
        <v/>
      </c>
      <c r="AB218" s="122" t="str">
        <f t="shared" si="7"/>
        <v/>
      </c>
      <c r="AC218" s="124" t="str">
        <f t="shared" si="6"/>
        <v/>
      </c>
      <c r="AD218" s="122" t="str">
        <f>IFERROR(((H218*N218)*(1-IF(I218="",0,VLOOKUP(I218,Lists!$C$23:$D$27,2,FALSE)))-(V218*W218)*(1-IF(X218="",0,VLOOKUP(X218,Lists!$C$23:$D$27,2,FALSE))))/1000*VLOOKUP(F218,Lists!$C$16:$E$20,2,FALSE)*D218,"")</f>
        <v/>
      </c>
      <c r="AE218" s="124" t="str">
        <f>IFERROR(((H218*N218)*(1-IF(I218="",0,VLOOKUP(I218,Lists!$C$23:$D$27,2,FALSE)))-(V218*W218)*(1-IF(X218="",0,VLOOKUP(X218,Lists!$C$23:$D$27,2,FALSE))))/1000*VLOOKUP(F218,Lists!$C$16:$E$20,3,FALSE)*E218,"")</f>
        <v/>
      </c>
      <c r="AF218" s="125" t="str" cm="1">
        <f t="array" ref="AF218">IFERROR(V218*_xlfn.XLOOKUP(1,(P218=Lists!$G$20:$G$63)*(Q218=Lists!$H$20:$H$63),Lists!$I$20:$I$63),"")</f>
        <v/>
      </c>
      <c r="AG218" s="125" t="str">
        <f>IFERROR(IF(I218=X218,"",IF(X218="","",VLOOKUP(X218,Lists!$G$66:$H$70,2,FALSE)*V218*W218)),"")</f>
        <v/>
      </c>
      <c r="AH218" s="108" t="str">
        <f>IFERROR(VLOOKUP(J218,Lists!$G$3:$J$17,2,FALSE),"")</f>
        <v/>
      </c>
      <c r="AI218" s="108" t="str">
        <f>IFERROR(VLOOKUP(J218,Lists!$G$3:$J$17,3,FALSE),"")</f>
        <v/>
      </c>
      <c r="AJ218" s="108" t="str">
        <f>IFERROR(VLOOKUP(J218,Lists!$G$3:$J$17,4,FALSE),"")</f>
        <v/>
      </c>
      <c r="AK218" s="108" t="str">
        <f>IFERROR(VLOOKUP(P218,Lists!$C$30:$D$47,2,FALSE),"")</f>
        <v/>
      </c>
    </row>
    <row r="219" spans="2:37" x14ac:dyDescent="0.25">
      <c r="B219" s="5"/>
      <c r="C219" s="5"/>
      <c r="D219" s="122" t="str">
        <f>IFERROR(VLOOKUP(C219,Lists!$B$3:$E$13,3,FALSE),"")</f>
        <v/>
      </c>
      <c r="E219" s="123" t="str">
        <f>IFERROR(VLOOKUP(C219,Lists!$B$3:$E$13,4,FALSE),"")</f>
        <v/>
      </c>
      <c r="F219" s="5"/>
      <c r="H219" s="5"/>
      <c r="I219" s="5"/>
      <c r="J219" s="5"/>
      <c r="K219" s="5"/>
      <c r="L219" s="5"/>
      <c r="M219" s="5"/>
      <c r="N219" s="122" t="str" cm="1">
        <f t="array" ref="N219">IFERROR(_xlfn.XLOOKUP(1,(J219=Lists!$AC$3:$AC$886)*(K219=Lists!$AD$3:$AD$886)*(L219=Lists!$AE$3:$AE$886)*(M219=Lists!$AF$3:$AF$886),Lists!$AG$3:$AG$886),"")</f>
        <v/>
      </c>
      <c r="P219" s="5"/>
      <c r="Q219" s="5"/>
      <c r="R219" s="5"/>
      <c r="S219" s="5"/>
      <c r="T219" s="5"/>
      <c r="U219" s="5"/>
      <c r="V219" s="5"/>
      <c r="W219" s="5"/>
      <c r="X219" s="5"/>
      <c r="Z219" s="122" t="str">
        <f>IFERROR(((H219*N219)-(V219*W219))/1000*VLOOKUP(F219,Lists!$C$16:$E$20,2,FALSE)*D219,"")</f>
        <v/>
      </c>
      <c r="AA219" s="124" t="str">
        <f>IFERROR(((H219*N219)-(V219*W219))/1000*VLOOKUP(F219,Lists!$C$16:$E$20,3,FALSE)*E219,"")</f>
        <v/>
      </c>
      <c r="AB219" s="122" t="str">
        <f t="shared" si="7"/>
        <v/>
      </c>
      <c r="AC219" s="124" t="str">
        <f t="shared" si="6"/>
        <v/>
      </c>
      <c r="AD219" s="122" t="str">
        <f>IFERROR(((H219*N219)*(1-IF(I219="",0,VLOOKUP(I219,Lists!$C$23:$D$27,2,FALSE)))-(V219*W219)*(1-IF(X219="",0,VLOOKUP(X219,Lists!$C$23:$D$27,2,FALSE))))/1000*VLOOKUP(F219,Lists!$C$16:$E$20,2,FALSE)*D219,"")</f>
        <v/>
      </c>
      <c r="AE219" s="124" t="str">
        <f>IFERROR(((H219*N219)*(1-IF(I219="",0,VLOOKUP(I219,Lists!$C$23:$D$27,2,FALSE)))-(V219*W219)*(1-IF(X219="",0,VLOOKUP(X219,Lists!$C$23:$D$27,2,FALSE))))/1000*VLOOKUP(F219,Lists!$C$16:$E$20,3,FALSE)*E219,"")</f>
        <v/>
      </c>
      <c r="AF219" s="125" t="str" cm="1">
        <f t="array" ref="AF219">IFERROR(V219*_xlfn.XLOOKUP(1,(P219=Lists!$G$20:$G$63)*(Q219=Lists!$H$20:$H$63),Lists!$I$20:$I$63),"")</f>
        <v/>
      </c>
      <c r="AG219" s="125" t="str">
        <f>IFERROR(IF(I219=X219,"",IF(X219="","",VLOOKUP(X219,Lists!$G$66:$H$70,2,FALSE)*V219*W219)),"")</f>
        <v/>
      </c>
      <c r="AH219" s="108" t="str">
        <f>IFERROR(VLOOKUP(J219,Lists!$G$3:$J$17,2,FALSE),"")</f>
        <v/>
      </c>
      <c r="AI219" s="108" t="str">
        <f>IFERROR(VLOOKUP(J219,Lists!$G$3:$J$17,3,FALSE),"")</f>
        <v/>
      </c>
      <c r="AJ219" s="108" t="str">
        <f>IFERROR(VLOOKUP(J219,Lists!$G$3:$J$17,4,FALSE),"")</f>
        <v/>
      </c>
      <c r="AK219" s="108" t="str">
        <f>IFERROR(VLOOKUP(P219,Lists!$C$30:$D$47,2,FALSE),"")</f>
        <v/>
      </c>
    </row>
    <row r="220" spans="2:37" x14ac:dyDescent="0.25">
      <c r="B220" s="5"/>
      <c r="C220" s="5"/>
      <c r="D220" s="122" t="str">
        <f>IFERROR(VLOOKUP(C220,Lists!$B$3:$E$13,3,FALSE),"")</f>
        <v/>
      </c>
      <c r="E220" s="123" t="str">
        <f>IFERROR(VLOOKUP(C220,Lists!$B$3:$E$13,4,FALSE),"")</f>
        <v/>
      </c>
      <c r="F220" s="5"/>
      <c r="H220" s="5"/>
      <c r="I220" s="5"/>
      <c r="J220" s="5"/>
      <c r="K220" s="5"/>
      <c r="L220" s="5"/>
      <c r="M220" s="5"/>
      <c r="N220" s="122" t="str" cm="1">
        <f t="array" ref="N220">IFERROR(_xlfn.XLOOKUP(1,(J220=Lists!$AC$3:$AC$886)*(K220=Lists!$AD$3:$AD$886)*(L220=Lists!$AE$3:$AE$886)*(M220=Lists!$AF$3:$AF$886),Lists!$AG$3:$AG$886),"")</f>
        <v/>
      </c>
      <c r="P220" s="5"/>
      <c r="Q220" s="5"/>
      <c r="R220" s="5"/>
      <c r="S220" s="5"/>
      <c r="T220" s="5"/>
      <c r="U220" s="5"/>
      <c r="V220" s="5"/>
      <c r="W220" s="5"/>
      <c r="X220" s="5"/>
      <c r="Z220" s="122" t="str">
        <f>IFERROR(((H220*N220)-(V220*W220))/1000*VLOOKUP(F220,Lists!$C$16:$E$20,2,FALSE)*D220,"")</f>
        <v/>
      </c>
      <c r="AA220" s="124" t="str">
        <f>IFERROR(((H220*N220)-(V220*W220))/1000*VLOOKUP(F220,Lists!$C$16:$E$20,3,FALSE)*E220,"")</f>
        <v/>
      </c>
      <c r="AB220" s="122" t="str">
        <f t="shared" si="7"/>
        <v/>
      </c>
      <c r="AC220" s="124" t="str">
        <f t="shared" si="6"/>
        <v/>
      </c>
      <c r="AD220" s="122" t="str">
        <f>IFERROR(((H220*N220)*(1-IF(I220="",0,VLOOKUP(I220,Lists!$C$23:$D$27,2,FALSE)))-(V220*W220)*(1-IF(X220="",0,VLOOKUP(X220,Lists!$C$23:$D$27,2,FALSE))))/1000*VLOOKUP(F220,Lists!$C$16:$E$20,2,FALSE)*D220,"")</f>
        <v/>
      </c>
      <c r="AE220" s="124" t="str">
        <f>IFERROR(((H220*N220)*(1-IF(I220="",0,VLOOKUP(I220,Lists!$C$23:$D$27,2,FALSE)))-(V220*W220)*(1-IF(X220="",0,VLOOKUP(X220,Lists!$C$23:$D$27,2,FALSE))))/1000*VLOOKUP(F220,Lists!$C$16:$E$20,3,FALSE)*E220,"")</f>
        <v/>
      </c>
      <c r="AF220" s="125" t="str" cm="1">
        <f t="array" ref="AF220">IFERROR(V220*_xlfn.XLOOKUP(1,(P220=Lists!$G$20:$G$63)*(Q220=Lists!$H$20:$H$63),Lists!$I$20:$I$63),"")</f>
        <v/>
      </c>
      <c r="AG220" s="125" t="str">
        <f>IFERROR(IF(I220=X220,"",IF(X220="","",VLOOKUP(X220,Lists!$G$66:$H$70,2,FALSE)*V220*W220)),"")</f>
        <v/>
      </c>
      <c r="AH220" s="108" t="str">
        <f>IFERROR(VLOOKUP(J220,Lists!$G$3:$J$17,2,FALSE),"")</f>
        <v/>
      </c>
      <c r="AI220" s="108" t="str">
        <f>IFERROR(VLOOKUP(J220,Lists!$G$3:$J$17,3,FALSE),"")</f>
        <v/>
      </c>
      <c r="AJ220" s="108" t="str">
        <f>IFERROR(VLOOKUP(J220,Lists!$G$3:$J$17,4,FALSE),"")</f>
        <v/>
      </c>
      <c r="AK220" s="108" t="str">
        <f>IFERROR(VLOOKUP(P220,Lists!$C$30:$D$47,2,FALSE),"")</f>
        <v/>
      </c>
    </row>
    <row r="221" spans="2:37" x14ac:dyDescent="0.25">
      <c r="B221" s="5"/>
      <c r="C221" s="5"/>
      <c r="D221" s="122" t="str">
        <f>IFERROR(VLOOKUP(C221,Lists!$B$3:$E$13,3,FALSE),"")</f>
        <v/>
      </c>
      <c r="E221" s="123" t="str">
        <f>IFERROR(VLOOKUP(C221,Lists!$B$3:$E$13,4,FALSE),"")</f>
        <v/>
      </c>
      <c r="F221" s="5"/>
      <c r="H221" s="5"/>
      <c r="I221" s="5"/>
      <c r="J221" s="5"/>
      <c r="K221" s="5"/>
      <c r="L221" s="5"/>
      <c r="M221" s="5"/>
      <c r="N221" s="122" t="str" cm="1">
        <f t="array" ref="N221">IFERROR(_xlfn.XLOOKUP(1,(J221=Lists!$AC$3:$AC$886)*(K221=Lists!$AD$3:$AD$886)*(L221=Lists!$AE$3:$AE$886)*(M221=Lists!$AF$3:$AF$886),Lists!$AG$3:$AG$886),"")</f>
        <v/>
      </c>
      <c r="P221" s="5"/>
      <c r="Q221" s="5"/>
      <c r="R221" s="5"/>
      <c r="S221" s="5"/>
      <c r="T221" s="5"/>
      <c r="U221" s="5"/>
      <c r="V221" s="5"/>
      <c r="W221" s="5"/>
      <c r="X221" s="5"/>
      <c r="Z221" s="122" t="str">
        <f>IFERROR(((H221*N221)-(V221*W221))/1000*VLOOKUP(F221,Lists!$C$16:$E$20,2,FALSE)*D221,"")</f>
        <v/>
      </c>
      <c r="AA221" s="124" t="str">
        <f>IFERROR(((H221*N221)-(V221*W221))/1000*VLOOKUP(F221,Lists!$C$16:$E$20,3,FALSE)*E221,"")</f>
        <v/>
      </c>
      <c r="AB221" s="122" t="str">
        <f t="shared" si="7"/>
        <v/>
      </c>
      <c r="AC221" s="124" t="str">
        <f t="shared" si="6"/>
        <v/>
      </c>
      <c r="AD221" s="122" t="str">
        <f>IFERROR(((H221*N221)*(1-IF(I221="",0,VLOOKUP(I221,Lists!$C$23:$D$27,2,FALSE)))-(V221*W221)*(1-IF(X221="",0,VLOOKUP(X221,Lists!$C$23:$D$27,2,FALSE))))/1000*VLOOKUP(F221,Lists!$C$16:$E$20,2,FALSE)*D221,"")</f>
        <v/>
      </c>
      <c r="AE221" s="124" t="str">
        <f>IFERROR(((H221*N221)*(1-IF(I221="",0,VLOOKUP(I221,Lists!$C$23:$D$27,2,FALSE)))-(V221*W221)*(1-IF(X221="",0,VLOOKUP(X221,Lists!$C$23:$D$27,2,FALSE))))/1000*VLOOKUP(F221,Lists!$C$16:$E$20,3,FALSE)*E221,"")</f>
        <v/>
      </c>
      <c r="AF221" s="125" t="str" cm="1">
        <f t="array" ref="AF221">IFERROR(V221*_xlfn.XLOOKUP(1,(P221=Lists!$G$20:$G$63)*(Q221=Lists!$H$20:$H$63),Lists!$I$20:$I$63),"")</f>
        <v/>
      </c>
      <c r="AG221" s="125" t="str">
        <f>IFERROR(IF(I221=X221,"",IF(X221="","",VLOOKUP(X221,Lists!$G$66:$H$70,2,FALSE)*V221*W221)),"")</f>
        <v/>
      </c>
      <c r="AH221" s="108" t="str">
        <f>IFERROR(VLOOKUP(J221,Lists!$G$3:$J$17,2,FALSE),"")</f>
        <v/>
      </c>
      <c r="AI221" s="108" t="str">
        <f>IFERROR(VLOOKUP(J221,Lists!$G$3:$J$17,3,FALSE),"")</f>
        <v/>
      </c>
      <c r="AJ221" s="108" t="str">
        <f>IFERROR(VLOOKUP(J221,Lists!$G$3:$J$17,4,FALSE),"")</f>
        <v/>
      </c>
      <c r="AK221" s="108" t="str">
        <f>IFERROR(VLOOKUP(P221,Lists!$C$30:$D$47,2,FALSE),"")</f>
        <v/>
      </c>
    </row>
    <row r="222" spans="2:37" x14ac:dyDescent="0.25">
      <c r="B222" s="5"/>
      <c r="C222" s="5"/>
      <c r="D222" s="122" t="str">
        <f>IFERROR(VLOOKUP(C222,Lists!$B$3:$E$13,3,FALSE),"")</f>
        <v/>
      </c>
      <c r="E222" s="123" t="str">
        <f>IFERROR(VLOOKUP(C222,Lists!$B$3:$E$13,4,FALSE),"")</f>
        <v/>
      </c>
      <c r="F222" s="5"/>
      <c r="H222" s="5"/>
      <c r="I222" s="5"/>
      <c r="J222" s="5"/>
      <c r="K222" s="5"/>
      <c r="L222" s="5"/>
      <c r="M222" s="5"/>
      <c r="N222" s="122" t="str" cm="1">
        <f t="array" ref="N222">IFERROR(_xlfn.XLOOKUP(1,(J222=Lists!$AC$3:$AC$886)*(K222=Lists!$AD$3:$AD$886)*(L222=Lists!$AE$3:$AE$886)*(M222=Lists!$AF$3:$AF$886),Lists!$AG$3:$AG$886),"")</f>
        <v/>
      </c>
      <c r="P222" s="5"/>
      <c r="Q222" s="5"/>
      <c r="R222" s="5"/>
      <c r="S222" s="5"/>
      <c r="T222" s="5"/>
      <c r="U222" s="5"/>
      <c r="V222" s="5"/>
      <c r="W222" s="5"/>
      <c r="X222" s="5"/>
      <c r="Z222" s="122" t="str">
        <f>IFERROR(((H222*N222)-(V222*W222))/1000*VLOOKUP(F222,Lists!$C$16:$E$20,2,FALSE)*D222,"")</f>
        <v/>
      </c>
      <c r="AA222" s="124" t="str">
        <f>IFERROR(((H222*N222)-(V222*W222))/1000*VLOOKUP(F222,Lists!$C$16:$E$20,3,FALSE)*E222,"")</f>
        <v/>
      </c>
      <c r="AB222" s="122" t="str">
        <f t="shared" si="7"/>
        <v/>
      </c>
      <c r="AC222" s="124" t="str">
        <f t="shared" si="6"/>
        <v/>
      </c>
      <c r="AD222" s="122" t="str">
        <f>IFERROR(((H222*N222)*(1-IF(I222="",0,VLOOKUP(I222,Lists!$C$23:$D$27,2,FALSE)))-(V222*W222)*(1-IF(X222="",0,VLOOKUP(X222,Lists!$C$23:$D$27,2,FALSE))))/1000*VLOOKUP(F222,Lists!$C$16:$E$20,2,FALSE)*D222,"")</f>
        <v/>
      </c>
      <c r="AE222" s="124" t="str">
        <f>IFERROR(((H222*N222)*(1-IF(I222="",0,VLOOKUP(I222,Lists!$C$23:$D$27,2,FALSE)))-(V222*W222)*(1-IF(X222="",0,VLOOKUP(X222,Lists!$C$23:$D$27,2,FALSE))))/1000*VLOOKUP(F222,Lists!$C$16:$E$20,3,FALSE)*E222,"")</f>
        <v/>
      </c>
      <c r="AF222" s="125" t="str" cm="1">
        <f t="array" ref="AF222">IFERROR(V222*_xlfn.XLOOKUP(1,(P222=Lists!$G$20:$G$63)*(Q222=Lists!$H$20:$H$63),Lists!$I$20:$I$63),"")</f>
        <v/>
      </c>
      <c r="AG222" s="125" t="str">
        <f>IFERROR(IF(I222=X222,"",IF(X222="","",VLOOKUP(X222,Lists!$G$66:$H$70,2,FALSE)*V222*W222)),"")</f>
        <v/>
      </c>
      <c r="AH222" s="108" t="str">
        <f>IFERROR(VLOOKUP(J222,Lists!$G$3:$J$17,2,FALSE),"")</f>
        <v/>
      </c>
      <c r="AI222" s="108" t="str">
        <f>IFERROR(VLOOKUP(J222,Lists!$G$3:$J$17,3,FALSE),"")</f>
        <v/>
      </c>
      <c r="AJ222" s="108" t="str">
        <f>IFERROR(VLOOKUP(J222,Lists!$G$3:$J$17,4,FALSE),"")</f>
        <v/>
      </c>
      <c r="AK222" s="108" t="str">
        <f>IFERROR(VLOOKUP(P222,Lists!$C$30:$D$47,2,FALSE),"")</f>
        <v/>
      </c>
    </row>
    <row r="223" spans="2:37" x14ac:dyDescent="0.25">
      <c r="B223" s="5"/>
      <c r="C223" s="5"/>
      <c r="D223" s="122" t="str">
        <f>IFERROR(VLOOKUP(C223,Lists!$B$3:$E$13,3,FALSE),"")</f>
        <v/>
      </c>
      <c r="E223" s="123" t="str">
        <f>IFERROR(VLOOKUP(C223,Lists!$B$3:$E$13,4,FALSE),"")</f>
        <v/>
      </c>
      <c r="F223" s="5"/>
      <c r="H223" s="5"/>
      <c r="I223" s="5"/>
      <c r="J223" s="5"/>
      <c r="K223" s="5"/>
      <c r="L223" s="5"/>
      <c r="M223" s="5"/>
      <c r="N223" s="122" t="str" cm="1">
        <f t="array" ref="N223">IFERROR(_xlfn.XLOOKUP(1,(J223=Lists!$AC$3:$AC$886)*(K223=Lists!$AD$3:$AD$886)*(L223=Lists!$AE$3:$AE$886)*(M223=Lists!$AF$3:$AF$886),Lists!$AG$3:$AG$886),"")</f>
        <v/>
      </c>
      <c r="P223" s="5"/>
      <c r="Q223" s="5"/>
      <c r="R223" s="5"/>
      <c r="S223" s="5"/>
      <c r="T223" s="5"/>
      <c r="U223" s="5"/>
      <c r="V223" s="5"/>
      <c r="W223" s="5"/>
      <c r="X223" s="5"/>
      <c r="Z223" s="122" t="str">
        <f>IFERROR(((H223*N223)-(V223*W223))/1000*VLOOKUP(F223,Lists!$C$16:$E$20,2,FALSE)*D223,"")</f>
        <v/>
      </c>
      <c r="AA223" s="124" t="str">
        <f>IFERROR(((H223*N223)-(V223*W223))/1000*VLOOKUP(F223,Lists!$C$16:$E$20,3,FALSE)*E223,"")</f>
        <v/>
      </c>
      <c r="AB223" s="122" t="str">
        <f t="shared" si="7"/>
        <v/>
      </c>
      <c r="AC223" s="124" t="str">
        <f t="shared" si="6"/>
        <v/>
      </c>
      <c r="AD223" s="122" t="str">
        <f>IFERROR(((H223*N223)*(1-IF(I223="",0,VLOOKUP(I223,Lists!$C$23:$D$27,2,FALSE)))-(V223*W223)*(1-IF(X223="",0,VLOOKUP(X223,Lists!$C$23:$D$27,2,FALSE))))/1000*VLOOKUP(F223,Lists!$C$16:$E$20,2,FALSE)*D223,"")</f>
        <v/>
      </c>
      <c r="AE223" s="124" t="str">
        <f>IFERROR(((H223*N223)*(1-IF(I223="",0,VLOOKUP(I223,Lists!$C$23:$D$27,2,FALSE)))-(V223*W223)*(1-IF(X223="",0,VLOOKUP(X223,Lists!$C$23:$D$27,2,FALSE))))/1000*VLOOKUP(F223,Lists!$C$16:$E$20,3,FALSE)*E223,"")</f>
        <v/>
      </c>
      <c r="AF223" s="125" t="str" cm="1">
        <f t="array" ref="AF223">IFERROR(V223*_xlfn.XLOOKUP(1,(P223=Lists!$G$20:$G$63)*(Q223=Lists!$H$20:$H$63),Lists!$I$20:$I$63),"")</f>
        <v/>
      </c>
      <c r="AG223" s="125" t="str">
        <f>IFERROR(IF(I223=X223,"",IF(X223="","",VLOOKUP(X223,Lists!$G$66:$H$70,2,FALSE)*V223*W223)),"")</f>
        <v/>
      </c>
      <c r="AH223" s="108" t="str">
        <f>IFERROR(VLOOKUP(J223,Lists!$G$3:$J$17,2,FALSE),"")</f>
        <v/>
      </c>
      <c r="AI223" s="108" t="str">
        <f>IFERROR(VLOOKUP(J223,Lists!$G$3:$J$17,3,FALSE),"")</f>
        <v/>
      </c>
      <c r="AJ223" s="108" t="str">
        <f>IFERROR(VLOOKUP(J223,Lists!$G$3:$J$17,4,FALSE),"")</f>
        <v/>
      </c>
      <c r="AK223" s="108" t="str">
        <f>IFERROR(VLOOKUP(P223,Lists!$C$30:$D$47,2,FALSE),"")</f>
        <v/>
      </c>
    </row>
    <row r="224" spans="2:37" x14ac:dyDescent="0.25">
      <c r="B224" s="5"/>
      <c r="C224" s="5"/>
      <c r="D224" s="122" t="str">
        <f>IFERROR(VLOOKUP(C224,Lists!$B$3:$E$13,3,FALSE),"")</f>
        <v/>
      </c>
      <c r="E224" s="123" t="str">
        <f>IFERROR(VLOOKUP(C224,Lists!$B$3:$E$13,4,FALSE),"")</f>
        <v/>
      </c>
      <c r="F224" s="5"/>
      <c r="H224" s="5"/>
      <c r="I224" s="5"/>
      <c r="J224" s="5"/>
      <c r="K224" s="5"/>
      <c r="L224" s="5"/>
      <c r="M224" s="5"/>
      <c r="N224" s="122" t="str" cm="1">
        <f t="array" ref="N224">IFERROR(_xlfn.XLOOKUP(1,(J224=Lists!$AC$3:$AC$886)*(K224=Lists!$AD$3:$AD$886)*(L224=Lists!$AE$3:$AE$886)*(M224=Lists!$AF$3:$AF$886),Lists!$AG$3:$AG$886),"")</f>
        <v/>
      </c>
      <c r="P224" s="5"/>
      <c r="Q224" s="5"/>
      <c r="R224" s="5"/>
      <c r="S224" s="5"/>
      <c r="T224" s="5"/>
      <c r="U224" s="5"/>
      <c r="V224" s="5"/>
      <c r="W224" s="5"/>
      <c r="X224" s="5"/>
      <c r="Z224" s="122" t="str">
        <f>IFERROR(((H224*N224)-(V224*W224))/1000*VLOOKUP(F224,Lists!$C$16:$E$20,2,FALSE)*D224,"")</f>
        <v/>
      </c>
      <c r="AA224" s="124" t="str">
        <f>IFERROR(((H224*N224)-(V224*W224))/1000*VLOOKUP(F224,Lists!$C$16:$E$20,3,FALSE)*E224,"")</f>
        <v/>
      </c>
      <c r="AB224" s="122" t="str">
        <f t="shared" si="7"/>
        <v/>
      </c>
      <c r="AC224" s="124" t="str">
        <f t="shared" si="6"/>
        <v/>
      </c>
      <c r="AD224" s="122" t="str">
        <f>IFERROR(((H224*N224)*(1-IF(I224="",0,VLOOKUP(I224,Lists!$C$23:$D$27,2,FALSE)))-(V224*W224)*(1-IF(X224="",0,VLOOKUP(X224,Lists!$C$23:$D$27,2,FALSE))))/1000*VLOOKUP(F224,Lists!$C$16:$E$20,2,FALSE)*D224,"")</f>
        <v/>
      </c>
      <c r="AE224" s="124" t="str">
        <f>IFERROR(((H224*N224)*(1-IF(I224="",0,VLOOKUP(I224,Lists!$C$23:$D$27,2,FALSE)))-(V224*W224)*(1-IF(X224="",0,VLOOKUP(X224,Lists!$C$23:$D$27,2,FALSE))))/1000*VLOOKUP(F224,Lists!$C$16:$E$20,3,FALSE)*E224,"")</f>
        <v/>
      </c>
      <c r="AF224" s="125" t="str" cm="1">
        <f t="array" ref="AF224">IFERROR(V224*_xlfn.XLOOKUP(1,(P224=Lists!$G$20:$G$63)*(Q224=Lists!$H$20:$H$63),Lists!$I$20:$I$63),"")</f>
        <v/>
      </c>
      <c r="AG224" s="125" t="str">
        <f>IFERROR(IF(I224=X224,"",IF(X224="","",VLOOKUP(X224,Lists!$G$66:$H$70,2,FALSE)*V224*W224)),"")</f>
        <v/>
      </c>
      <c r="AH224" s="108" t="str">
        <f>IFERROR(VLOOKUP(J224,Lists!$G$3:$J$17,2,FALSE),"")</f>
        <v/>
      </c>
      <c r="AI224" s="108" t="str">
        <f>IFERROR(VLOOKUP(J224,Lists!$G$3:$J$17,3,FALSE),"")</f>
        <v/>
      </c>
      <c r="AJ224" s="108" t="str">
        <f>IFERROR(VLOOKUP(J224,Lists!$G$3:$J$17,4,FALSE),"")</f>
        <v/>
      </c>
      <c r="AK224" s="108" t="str">
        <f>IFERROR(VLOOKUP(P224,Lists!$C$30:$D$47,2,FALSE),"")</f>
        <v/>
      </c>
    </row>
    <row r="225" spans="2:37" x14ac:dyDescent="0.25">
      <c r="B225" s="5"/>
      <c r="C225" s="5"/>
      <c r="D225" s="122" t="str">
        <f>IFERROR(VLOOKUP(C225,Lists!$B$3:$E$13,3,FALSE),"")</f>
        <v/>
      </c>
      <c r="E225" s="123" t="str">
        <f>IFERROR(VLOOKUP(C225,Lists!$B$3:$E$13,4,FALSE),"")</f>
        <v/>
      </c>
      <c r="F225" s="5"/>
      <c r="H225" s="5"/>
      <c r="I225" s="5"/>
      <c r="J225" s="5"/>
      <c r="K225" s="5"/>
      <c r="L225" s="5"/>
      <c r="M225" s="5"/>
      <c r="N225" s="122" t="str" cm="1">
        <f t="array" ref="N225">IFERROR(_xlfn.XLOOKUP(1,(J225=Lists!$AC$3:$AC$886)*(K225=Lists!$AD$3:$AD$886)*(L225=Lists!$AE$3:$AE$886)*(M225=Lists!$AF$3:$AF$886),Lists!$AG$3:$AG$886),"")</f>
        <v/>
      </c>
      <c r="P225" s="5"/>
      <c r="Q225" s="5"/>
      <c r="R225" s="5"/>
      <c r="S225" s="5"/>
      <c r="T225" s="5"/>
      <c r="U225" s="5"/>
      <c r="V225" s="5"/>
      <c r="W225" s="5"/>
      <c r="X225" s="5"/>
      <c r="Z225" s="122" t="str">
        <f>IFERROR(((H225*N225)-(V225*W225))/1000*VLOOKUP(F225,Lists!$C$16:$E$20,2,FALSE)*D225,"")</f>
        <v/>
      </c>
      <c r="AA225" s="124" t="str">
        <f>IFERROR(((H225*N225)-(V225*W225))/1000*VLOOKUP(F225,Lists!$C$16:$E$20,3,FALSE)*E225,"")</f>
        <v/>
      </c>
      <c r="AB225" s="122" t="str">
        <f t="shared" si="7"/>
        <v/>
      </c>
      <c r="AC225" s="124" t="str">
        <f t="shared" si="6"/>
        <v/>
      </c>
      <c r="AD225" s="122" t="str">
        <f>IFERROR(((H225*N225)*(1-IF(I225="",0,VLOOKUP(I225,Lists!$C$23:$D$27,2,FALSE)))-(V225*W225)*(1-IF(X225="",0,VLOOKUP(X225,Lists!$C$23:$D$27,2,FALSE))))/1000*VLOOKUP(F225,Lists!$C$16:$E$20,2,FALSE)*D225,"")</f>
        <v/>
      </c>
      <c r="AE225" s="124" t="str">
        <f>IFERROR(((H225*N225)*(1-IF(I225="",0,VLOOKUP(I225,Lists!$C$23:$D$27,2,FALSE)))-(V225*W225)*(1-IF(X225="",0,VLOOKUP(X225,Lists!$C$23:$D$27,2,FALSE))))/1000*VLOOKUP(F225,Lists!$C$16:$E$20,3,FALSE)*E225,"")</f>
        <v/>
      </c>
      <c r="AF225" s="125" t="str" cm="1">
        <f t="array" ref="AF225">IFERROR(V225*_xlfn.XLOOKUP(1,(P225=Lists!$G$20:$G$63)*(Q225=Lists!$H$20:$H$63),Lists!$I$20:$I$63),"")</f>
        <v/>
      </c>
      <c r="AG225" s="125" t="str">
        <f>IFERROR(IF(I225=X225,"",IF(X225="","",VLOOKUP(X225,Lists!$G$66:$H$70,2,FALSE)*V225*W225)),"")</f>
        <v/>
      </c>
      <c r="AH225" s="108" t="str">
        <f>IFERROR(VLOOKUP(J225,Lists!$G$3:$J$17,2,FALSE),"")</f>
        <v/>
      </c>
      <c r="AI225" s="108" t="str">
        <f>IFERROR(VLOOKUP(J225,Lists!$G$3:$J$17,3,FALSE),"")</f>
        <v/>
      </c>
      <c r="AJ225" s="108" t="str">
        <f>IFERROR(VLOOKUP(J225,Lists!$G$3:$J$17,4,FALSE),"")</f>
        <v/>
      </c>
      <c r="AK225" s="108" t="str">
        <f>IFERROR(VLOOKUP(P225,Lists!$C$30:$D$47,2,FALSE),"")</f>
        <v/>
      </c>
    </row>
    <row r="226" spans="2:37" x14ac:dyDescent="0.25">
      <c r="B226" s="5"/>
      <c r="C226" s="5"/>
      <c r="D226" s="122" t="str">
        <f>IFERROR(VLOOKUP(C226,Lists!$B$3:$E$13,3,FALSE),"")</f>
        <v/>
      </c>
      <c r="E226" s="123" t="str">
        <f>IFERROR(VLOOKUP(C226,Lists!$B$3:$E$13,4,FALSE),"")</f>
        <v/>
      </c>
      <c r="F226" s="5"/>
      <c r="H226" s="5"/>
      <c r="I226" s="5"/>
      <c r="J226" s="5"/>
      <c r="K226" s="5"/>
      <c r="L226" s="5"/>
      <c r="M226" s="5"/>
      <c r="N226" s="122" t="str" cm="1">
        <f t="array" ref="N226">IFERROR(_xlfn.XLOOKUP(1,(J226=Lists!$AC$3:$AC$886)*(K226=Lists!$AD$3:$AD$886)*(L226=Lists!$AE$3:$AE$886)*(M226=Lists!$AF$3:$AF$886),Lists!$AG$3:$AG$886),"")</f>
        <v/>
      </c>
      <c r="P226" s="5"/>
      <c r="Q226" s="5"/>
      <c r="R226" s="5"/>
      <c r="S226" s="5"/>
      <c r="T226" s="5"/>
      <c r="U226" s="5"/>
      <c r="V226" s="5"/>
      <c r="W226" s="5"/>
      <c r="X226" s="5"/>
      <c r="Z226" s="122" t="str">
        <f>IFERROR(((H226*N226)-(V226*W226))/1000*VLOOKUP(F226,Lists!$C$16:$E$20,2,FALSE)*D226,"")</f>
        <v/>
      </c>
      <c r="AA226" s="124" t="str">
        <f>IFERROR(((H226*N226)-(V226*W226))/1000*VLOOKUP(F226,Lists!$C$16:$E$20,3,FALSE)*E226,"")</f>
        <v/>
      </c>
      <c r="AB226" s="122" t="str">
        <f t="shared" si="7"/>
        <v/>
      </c>
      <c r="AC226" s="124" t="str">
        <f t="shared" si="6"/>
        <v/>
      </c>
      <c r="AD226" s="122" t="str">
        <f>IFERROR(((H226*N226)*(1-IF(I226="",0,VLOOKUP(I226,Lists!$C$23:$D$27,2,FALSE)))-(V226*W226)*(1-IF(X226="",0,VLOOKUP(X226,Lists!$C$23:$D$27,2,FALSE))))/1000*VLOOKUP(F226,Lists!$C$16:$E$20,2,FALSE)*D226,"")</f>
        <v/>
      </c>
      <c r="AE226" s="124" t="str">
        <f>IFERROR(((H226*N226)*(1-IF(I226="",0,VLOOKUP(I226,Lists!$C$23:$D$27,2,FALSE)))-(V226*W226)*(1-IF(X226="",0,VLOOKUP(X226,Lists!$C$23:$D$27,2,FALSE))))/1000*VLOOKUP(F226,Lists!$C$16:$E$20,3,FALSE)*E226,"")</f>
        <v/>
      </c>
      <c r="AF226" s="125" t="str" cm="1">
        <f t="array" ref="AF226">IFERROR(V226*_xlfn.XLOOKUP(1,(P226=Lists!$G$20:$G$63)*(Q226=Lists!$H$20:$H$63),Lists!$I$20:$I$63),"")</f>
        <v/>
      </c>
      <c r="AG226" s="125" t="str">
        <f>IFERROR(IF(I226=X226,"",IF(X226="","",VLOOKUP(X226,Lists!$G$66:$H$70,2,FALSE)*V226*W226)),"")</f>
        <v/>
      </c>
      <c r="AH226" s="108" t="str">
        <f>IFERROR(VLOOKUP(J226,Lists!$G$3:$J$17,2,FALSE),"")</f>
        <v/>
      </c>
      <c r="AI226" s="108" t="str">
        <f>IFERROR(VLOOKUP(J226,Lists!$G$3:$J$17,3,FALSE),"")</f>
        <v/>
      </c>
      <c r="AJ226" s="108" t="str">
        <f>IFERROR(VLOOKUP(J226,Lists!$G$3:$J$17,4,FALSE),"")</f>
        <v/>
      </c>
      <c r="AK226" s="108" t="str">
        <f>IFERROR(VLOOKUP(P226,Lists!$C$30:$D$47,2,FALSE),"")</f>
        <v/>
      </c>
    </row>
    <row r="227" spans="2:37" x14ac:dyDescent="0.25">
      <c r="B227" s="5"/>
      <c r="C227" s="5"/>
      <c r="D227" s="122" t="str">
        <f>IFERROR(VLOOKUP(C227,Lists!$B$3:$E$13,3,FALSE),"")</f>
        <v/>
      </c>
      <c r="E227" s="123" t="str">
        <f>IFERROR(VLOOKUP(C227,Lists!$B$3:$E$13,4,FALSE),"")</f>
        <v/>
      </c>
      <c r="F227" s="5"/>
      <c r="H227" s="5"/>
      <c r="I227" s="5"/>
      <c r="J227" s="5"/>
      <c r="K227" s="5"/>
      <c r="L227" s="5"/>
      <c r="M227" s="5"/>
      <c r="N227" s="122" t="str" cm="1">
        <f t="array" ref="N227">IFERROR(_xlfn.XLOOKUP(1,(J227=Lists!$AC$3:$AC$886)*(K227=Lists!$AD$3:$AD$886)*(L227=Lists!$AE$3:$AE$886)*(M227=Lists!$AF$3:$AF$886),Lists!$AG$3:$AG$886),"")</f>
        <v/>
      </c>
      <c r="P227" s="5"/>
      <c r="Q227" s="5"/>
      <c r="R227" s="5"/>
      <c r="S227" s="5"/>
      <c r="T227" s="5"/>
      <c r="U227" s="5"/>
      <c r="V227" s="5"/>
      <c r="W227" s="5"/>
      <c r="X227" s="5"/>
      <c r="Z227" s="122" t="str">
        <f>IFERROR(((H227*N227)-(V227*W227))/1000*VLOOKUP(F227,Lists!$C$16:$E$20,2,FALSE)*D227,"")</f>
        <v/>
      </c>
      <c r="AA227" s="124" t="str">
        <f>IFERROR(((H227*N227)-(V227*W227))/1000*VLOOKUP(F227,Lists!$C$16:$E$20,3,FALSE)*E227,"")</f>
        <v/>
      </c>
      <c r="AB227" s="122" t="str">
        <f t="shared" si="7"/>
        <v/>
      </c>
      <c r="AC227" s="124" t="str">
        <f t="shared" si="6"/>
        <v/>
      </c>
      <c r="AD227" s="122" t="str">
        <f>IFERROR(((H227*N227)*(1-IF(I227="",0,VLOOKUP(I227,Lists!$C$23:$D$27,2,FALSE)))-(V227*W227)*(1-IF(X227="",0,VLOOKUP(X227,Lists!$C$23:$D$27,2,FALSE))))/1000*VLOOKUP(F227,Lists!$C$16:$E$20,2,FALSE)*D227,"")</f>
        <v/>
      </c>
      <c r="AE227" s="124" t="str">
        <f>IFERROR(((H227*N227)*(1-IF(I227="",0,VLOOKUP(I227,Lists!$C$23:$D$27,2,FALSE)))-(V227*W227)*(1-IF(X227="",0,VLOOKUP(X227,Lists!$C$23:$D$27,2,FALSE))))/1000*VLOOKUP(F227,Lists!$C$16:$E$20,3,FALSE)*E227,"")</f>
        <v/>
      </c>
      <c r="AF227" s="125" t="str" cm="1">
        <f t="array" ref="AF227">IFERROR(V227*_xlfn.XLOOKUP(1,(P227=Lists!$G$20:$G$63)*(Q227=Lists!$H$20:$H$63),Lists!$I$20:$I$63),"")</f>
        <v/>
      </c>
      <c r="AG227" s="125" t="str">
        <f>IFERROR(IF(I227=X227,"",IF(X227="","",VLOOKUP(X227,Lists!$G$66:$H$70,2,FALSE)*V227*W227)),"")</f>
        <v/>
      </c>
      <c r="AH227" s="108" t="str">
        <f>IFERROR(VLOOKUP(J227,Lists!$G$3:$J$17,2,FALSE),"")</f>
        <v/>
      </c>
      <c r="AI227" s="108" t="str">
        <f>IFERROR(VLOOKUP(J227,Lists!$G$3:$J$17,3,FALSE),"")</f>
        <v/>
      </c>
      <c r="AJ227" s="108" t="str">
        <f>IFERROR(VLOOKUP(J227,Lists!$G$3:$J$17,4,FALSE),"")</f>
        <v/>
      </c>
      <c r="AK227" s="108" t="str">
        <f>IFERROR(VLOOKUP(P227,Lists!$C$30:$D$47,2,FALSE),"")</f>
        <v/>
      </c>
    </row>
    <row r="228" spans="2:37" x14ac:dyDescent="0.25">
      <c r="B228" s="5"/>
      <c r="C228" s="5"/>
      <c r="D228" s="122" t="str">
        <f>IFERROR(VLOOKUP(C228,Lists!$B$3:$E$13,3,FALSE),"")</f>
        <v/>
      </c>
      <c r="E228" s="123" t="str">
        <f>IFERROR(VLOOKUP(C228,Lists!$B$3:$E$13,4,FALSE),"")</f>
        <v/>
      </c>
      <c r="F228" s="5"/>
      <c r="H228" s="5"/>
      <c r="I228" s="5"/>
      <c r="J228" s="5"/>
      <c r="K228" s="5"/>
      <c r="L228" s="5"/>
      <c r="M228" s="5"/>
      <c r="N228" s="122" t="str" cm="1">
        <f t="array" ref="N228">IFERROR(_xlfn.XLOOKUP(1,(J228=Lists!$AC$3:$AC$886)*(K228=Lists!$AD$3:$AD$886)*(L228=Lists!$AE$3:$AE$886)*(M228=Lists!$AF$3:$AF$886),Lists!$AG$3:$AG$886),"")</f>
        <v/>
      </c>
      <c r="P228" s="5"/>
      <c r="Q228" s="5"/>
      <c r="R228" s="5"/>
      <c r="S228" s="5"/>
      <c r="T228" s="5"/>
      <c r="U228" s="5"/>
      <c r="V228" s="5"/>
      <c r="W228" s="5"/>
      <c r="X228" s="5"/>
      <c r="Z228" s="122" t="str">
        <f>IFERROR(((H228*N228)-(V228*W228))/1000*VLOOKUP(F228,Lists!$C$16:$E$20,2,FALSE)*D228,"")</f>
        <v/>
      </c>
      <c r="AA228" s="124" t="str">
        <f>IFERROR(((H228*N228)-(V228*W228))/1000*VLOOKUP(F228,Lists!$C$16:$E$20,3,FALSE)*E228,"")</f>
        <v/>
      </c>
      <c r="AB228" s="122" t="str">
        <f t="shared" si="7"/>
        <v/>
      </c>
      <c r="AC228" s="124" t="str">
        <f t="shared" si="6"/>
        <v/>
      </c>
      <c r="AD228" s="122" t="str">
        <f>IFERROR(((H228*N228)*(1-IF(I228="",0,VLOOKUP(I228,Lists!$C$23:$D$27,2,FALSE)))-(V228*W228)*(1-IF(X228="",0,VLOOKUP(X228,Lists!$C$23:$D$27,2,FALSE))))/1000*VLOOKUP(F228,Lists!$C$16:$E$20,2,FALSE)*D228,"")</f>
        <v/>
      </c>
      <c r="AE228" s="124" t="str">
        <f>IFERROR(((H228*N228)*(1-IF(I228="",0,VLOOKUP(I228,Lists!$C$23:$D$27,2,FALSE)))-(V228*W228)*(1-IF(X228="",0,VLOOKUP(X228,Lists!$C$23:$D$27,2,FALSE))))/1000*VLOOKUP(F228,Lists!$C$16:$E$20,3,FALSE)*E228,"")</f>
        <v/>
      </c>
      <c r="AF228" s="125" t="str" cm="1">
        <f t="array" ref="AF228">IFERROR(V228*_xlfn.XLOOKUP(1,(P228=Lists!$G$20:$G$63)*(Q228=Lists!$H$20:$H$63),Lists!$I$20:$I$63),"")</f>
        <v/>
      </c>
      <c r="AG228" s="125" t="str">
        <f>IFERROR(IF(I228=X228,"",IF(X228="","",VLOOKUP(X228,Lists!$G$66:$H$70,2,FALSE)*V228*W228)),"")</f>
        <v/>
      </c>
      <c r="AH228" s="108" t="str">
        <f>IFERROR(VLOOKUP(J228,Lists!$G$3:$J$17,2,FALSE),"")</f>
        <v/>
      </c>
      <c r="AI228" s="108" t="str">
        <f>IFERROR(VLOOKUP(J228,Lists!$G$3:$J$17,3,FALSE),"")</f>
        <v/>
      </c>
      <c r="AJ228" s="108" t="str">
        <f>IFERROR(VLOOKUP(J228,Lists!$G$3:$J$17,4,FALSE),"")</f>
        <v/>
      </c>
      <c r="AK228" s="108" t="str">
        <f>IFERROR(VLOOKUP(P228,Lists!$C$30:$D$47,2,FALSE),"")</f>
        <v/>
      </c>
    </row>
    <row r="229" spans="2:37" x14ac:dyDescent="0.25">
      <c r="B229" s="5"/>
      <c r="C229" s="5"/>
      <c r="D229" s="122" t="str">
        <f>IFERROR(VLOOKUP(C229,Lists!$B$3:$E$13,3,FALSE),"")</f>
        <v/>
      </c>
      <c r="E229" s="123" t="str">
        <f>IFERROR(VLOOKUP(C229,Lists!$B$3:$E$13,4,FALSE),"")</f>
        <v/>
      </c>
      <c r="F229" s="5"/>
      <c r="H229" s="5"/>
      <c r="I229" s="5"/>
      <c r="J229" s="5"/>
      <c r="K229" s="5"/>
      <c r="L229" s="5"/>
      <c r="M229" s="5"/>
      <c r="N229" s="122" t="str" cm="1">
        <f t="array" ref="N229">IFERROR(_xlfn.XLOOKUP(1,(J229=Lists!$AC$3:$AC$886)*(K229=Lists!$AD$3:$AD$886)*(L229=Lists!$AE$3:$AE$886)*(M229=Lists!$AF$3:$AF$886),Lists!$AG$3:$AG$886),"")</f>
        <v/>
      </c>
      <c r="P229" s="5"/>
      <c r="Q229" s="5"/>
      <c r="R229" s="5"/>
      <c r="S229" s="5"/>
      <c r="T229" s="5"/>
      <c r="U229" s="5"/>
      <c r="V229" s="5"/>
      <c r="W229" s="5"/>
      <c r="X229" s="5"/>
      <c r="Z229" s="122" t="str">
        <f>IFERROR(((H229*N229)-(V229*W229))/1000*VLOOKUP(F229,Lists!$C$16:$E$20,2,FALSE)*D229,"")</f>
        <v/>
      </c>
      <c r="AA229" s="124" t="str">
        <f>IFERROR(((H229*N229)-(V229*W229))/1000*VLOOKUP(F229,Lists!$C$16:$E$20,3,FALSE)*E229,"")</f>
        <v/>
      </c>
      <c r="AB229" s="122" t="str">
        <f t="shared" si="7"/>
        <v/>
      </c>
      <c r="AC229" s="124" t="str">
        <f t="shared" si="6"/>
        <v/>
      </c>
      <c r="AD229" s="122" t="str">
        <f>IFERROR(((H229*N229)*(1-IF(I229="",0,VLOOKUP(I229,Lists!$C$23:$D$27,2,FALSE)))-(V229*W229)*(1-IF(X229="",0,VLOOKUP(X229,Lists!$C$23:$D$27,2,FALSE))))/1000*VLOOKUP(F229,Lists!$C$16:$E$20,2,FALSE)*D229,"")</f>
        <v/>
      </c>
      <c r="AE229" s="124" t="str">
        <f>IFERROR(((H229*N229)*(1-IF(I229="",0,VLOOKUP(I229,Lists!$C$23:$D$27,2,FALSE)))-(V229*W229)*(1-IF(X229="",0,VLOOKUP(X229,Lists!$C$23:$D$27,2,FALSE))))/1000*VLOOKUP(F229,Lists!$C$16:$E$20,3,FALSE)*E229,"")</f>
        <v/>
      </c>
      <c r="AF229" s="125" t="str" cm="1">
        <f t="array" ref="AF229">IFERROR(V229*_xlfn.XLOOKUP(1,(P229=Lists!$G$20:$G$63)*(Q229=Lists!$H$20:$H$63),Lists!$I$20:$I$63),"")</f>
        <v/>
      </c>
      <c r="AG229" s="125" t="str">
        <f>IFERROR(IF(I229=X229,"",IF(X229="","",VLOOKUP(X229,Lists!$G$66:$H$70,2,FALSE)*V229*W229)),"")</f>
        <v/>
      </c>
      <c r="AH229" s="108" t="str">
        <f>IFERROR(VLOOKUP(J229,Lists!$G$3:$J$17,2,FALSE),"")</f>
        <v/>
      </c>
      <c r="AI229" s="108" t="str">
        <f>IFERROR(VLOOKUP(J229,Lists!$G$3:$J$17,3,FALSE),"")</f>
        <v/>
      </c>
      <c r="AJ229" s="108" t="str">
        <f>IFERROR(VLOOKUP(J229,Lists!$G$3:$J$17,4,FALSE),"")</f>
        <v/>
      </c>
      <c r="AK229" s="108" t="str">
        <f>IFERROR(VLOOKUP(P229,Lists!$C$30:$D$47,2,FALSE),"")</f>
        <v/>
      </c>
    </row>
    <row r="230" spans="2:37" x14ac:dyDescent="0.25">
      <c r="B230" s="5"/>
      <c r="C230" s="5"/>
      <c r="D230" s="122" t="str">
        <f>IFERROR(VLOOKUP(C230,Lists!$B$3:$E$13,3,FALSE),"")</f>
        <v/>
      </c>
      <c r="E230" s="123" t="str">
        <f>IFERROR(VLOOKUP(C230,Lists!$B$3:$E$13,4,FALSE),"")</f>
        <v/>
      </c>
      <c r="F230" s="5"/>
      <c r="H230" s="5"/>
      <c r="I230" s="5"/>
      <c r="J230" s="5"/>
      <c r="K230" s="5"/>
      <c r="L230" s="5"/>
      <c r="M230" s="5"/>
      <c r="N230" s="122" t="str" cm="1">
        <f t="array" ref="N230">IFERROR(_xlfn.XLOOKUP(1,(J230=Lists!$AC$3:$AC$886)*(K230=Lists!$AD$3:$AD$886)*(L230=Lists!$AE$3:$AE$886)*(M230=Lists!$AF$3:$AF$886),Lists!$AG$3:$AG$886),"")</f>
        <v/>
      </c>
      <c r="P230" s="5"/>
      <c r="Q230" s="5"/>
      <c r="R230" s="5"/>
      <c r="S230" s="5"/>
      <c r="T230" s="5"/>
      <c r="U230" s="5"/>
      <c r="V230" s="5"/>
      <c r="W230" s="5"/>
      <c r="X230" s="5"/>
      <c r="Z230" s="122" t="str">
        <f>IFERROR(((H230*N230)-(V230*W230))/1000*VLOOKUP(F230,Lists!$C$16:$E$20,2,FALSE)*D230,"")</f>
        <v/>
      </c>
      <c r="AA230" s="124" t="str">
        <f>IFERROR(((H230*N230)-(V230*W230))/1000*VLOOKUP(F230,Lists!$C$16:$E$20,3,FALSE)*E230,"")</f>
        <v/>
      </c>
      <c r="AB230" s="122" t="str">
        <f t="shared" si="7"/>
        <v/>
      </c>
      <c r="AC230" s="124" t="str">
        <f t="shared" si="6"/>
        <v/>
      </c>
      <c r="AD230" s="122" t="str">
        <f>IFERROR(((H230*N230)*(1-IF(I230="",0,VLOOKUP(I230,Lists!$C$23:$D$27,2,FALSE)))-(V230*W230)*(1-IF(X230="",0,VLOOKUP(X230,Lists!$C$23:$D$27,2,FALSE))))/1000*VLOOKUP(F230,Lists!$C$16:$E$20,2,FALSE)*D230,"")</f>
        <v/>
      </c>
      <c r="AE230" s="124" t="str">
        <f>IFERROR(((H230*N230)*(1-IF(I230="",0,VLOOKUP(I230,Lists!$C$23:$D$27,2,FALSE)))-(V230*W230)*(1-IF(X230="",0,VLOOKUP(X230,Lists!$C$23:$D$27,2,FALSE))))/1000*VLOOKUP(F230,Lists!$C$16:$E$20,3,FALSE)*E230,"")</f>
        <v/>
      </c>
      <c r="AF230" s="125" t="str" cm="1">
        <f t="array" ref="AF230">IFERROR(V230*_xlfn.XLOOKUP(1,(P230=Lists!$G$20:$G$63)*(Q230=Lists!$H$20:$H$63),Lists!$I$20:$I$63),"")</f>
        <v/>
      </c>
      <c r="AG230" s="125" t="str">
        <f>IFERROR(IF(I230=X230,"",IF(X230="","",VLOOKUP(X230,Lists!$G$66:$H$70,2,FALSE)*V230*W230)),"")</f>
        <v/>
      </c>
      <c r="AH230" s="108" t="str">
        <f>IFERROR(VLOOKUP(J230,Lists!$G$3:$J$17,2,FALSE),"")</f>
        <v/>
      </c>
      <c r="AI230" s="108" t="str">
        <f>IFERROR(VLOOKUP(J230,Lists!$G$3:$J$17,3,FALSE),"")</f>
        <v/>
      </c>
      <c r="AJ230" s="108" t="str">
        <f>IFERROR(VLOOKUP(J230,Lists!$G$3:$J$17,4,FALSE),"")</f>
        <v/>
      </c>
      <c r="AK230" s="108" t="str">
        <f>IFERROR(VLOOKUP(P230,Lists!$C$30:$D$47,2,FALSE),"")</f>
        <v/>
      </c>
    </row>
    <row r="231" spans="2:37" x14ac:dyDescent="0.25">
      <c r="B231" s="5"/>
      <c r="C231" s="5"/>
      <c r="D231" s="122" t="str">
        <f>IFERROR(VLOOKUP(C231,Lists!$B$3:$E$13,3,FALSE),"")</f>
        <v/>
      </c>
      <c r="E231" s="123" t="str">
        <f>IFERROR(VLOOKUP(C231,Lists!$B$3:$E$13,4,FALSE),"")</f>
        <v/>
      </c>
      <c r="F231" s="5"/>
      <c r="H231" s="5"/>
      <c r="I231" s="5"/>
      <c r="J231" s="5"/>
      <c r="K231" s="5"/>
      <c r="L231" s="5"/>
      <c r="M231" s="5"/>
      <c r="N231" s="122" t="str" cm="1">
        <f t="array" ref="N231">IFERROR(_xlfn.XLOOKUP(1,(J231=Lists!$AC$3:$AC$886)*(K231=Lists!$AD$3:$AD$886)*(L231=Lists!$AE$3:$AE$886)*(M231=Lists!$AF$3:$AF$886),Lists!$AG$3:$AG$886),"")</f>
        <v/>
      </c>
      <c r="P231" s="5"/>
      <c r="Q231" s="5"/>
      <c r="R231" s="5"/>
      <c r="S231" s="5"/>
      <c r="T231" s="5"/>
      <c r="U231" s="5"/>
      <c r="V231" s="5"/>
      <c r="W231" s="5"/>
      <c r="X231" s="5"/>
      <c r="Z231" s="122" t="str">
        <f>IFERROR(((H231*N231)-(V231*W231))/1000*VLOOKUP(F231,Lists!$C$16:$E$20,2,FALSE)*D231,"")</f>
        <v/>
      </c>
      <c r="AA231" s="124" t="str">
        <f>IFERROR(((H231*N231)-(V231*W231))/1000*VLOOKUP(F231,Lists!$C$16:$E$20,3,FALSE)*E231,"")</f>
        <v/>
      </c>
      <c r="AB231" s="122" t="str">
        <f t="shared" si="7"/>
        <v/>
      </c>
      <c r="AC231" s="124" t="str">
        <f t="shared" si="6"/>
        <v/>
      </c>
      <c r="AD231" s="122" t="str">
        <f>IFERROR(((H231*N231)*(1-IF(I231="",0,VLOOKUP(I231,Lists!$C$23:$D$27,2,FALSE)))-(V231*W231)*(1-IF(X231="",0,VLOOKUP(X231,Lists!$C$23:$D$27,2,FALSE))))/1000*VLOOKUP(F231,Lists!$C$16:$E$20,2,FALSE)*D231,"")</f>
        <v/>
      </c>
      <c r="AE231" s="124" t="str">
        <f>IFERROR(((H231*N231)*(1-IF(I231="",0,VLOOKUP(I231,Lists!$C$23:$D$27,2,FALSE)))-(V231*W231)*(1-IF(X231="",0,VLOOKUP(X231,Lists!$C$23:$D$27,2,FALSE))))/1000*VLOOKUP(F231,Lists!$C$16:$E$20,3,FALSE)*E231,"")</f>
        <v/>
      </c>
      <c r="AF231" s="125" t="str" cm="1">
        <f t="array" ref="AF231">IFERROR(V231*_xlfn.XLOOKUP(1,(P231=Lists!$G$20:$G$63)*(Q231=Lists!$H$20:$H$63),Lists!$I$20:$I$63),"")</f>
        <v/>
      </c>
      <c r="AG231" s="125" t="str">
        <f>IFERROR(IF(I231=X231,"",IF(X231="","",VLOOKUP(X231,Lists!$G$66:$H$70,2,FALSE)*V231*W231)),"")</f>
        <v/>
      </c>
      <c r="AH231" s="108" t="str">
        <f>IFERROR(VLOOKUP(J231,Lists!$G$3:$J$17,2,FALSE),"")</f>
        <v/>
      </c>
      <c r="AI231" s="108" t="str">
        <f>IFERROR(VLOOKUP(J231,Lists!$G$3:$J$17,3,FALSE),"")</f>
        <v/>
      </c>
      <c r="AJ231" s="108" t="str">
        <f>IFERROR(VLOOKUP(J231,Lists!$G$3:$J$17,4,FALSE),"")</f>
        <v/>
      </c>
      <c r="AK231" s="108" t="str">
        <f>IFERROR(VLOOKUP(P231,Lists!$C$30:$D$47,2,FALSE),"")</f>
        <v/>
      </c>
    </row>
    <row r="232" spans="2:37" x14ac:dyDescent="0.25">
      <c r="B232" s="5"/>
      <c r="C232" s="5"/>
      <c r="D232" s="122" t="str">
        <f>IFERROR(VLOOKUP(C232,Lists!$B$3:$E$13,3,FALSE),"")</f>
        <v/>
      </c>
      <c r="E232" s="123" t="str">
        <f>IFERROR(VLOOKUP(C232,Lists!$B$3:$E$13,4,FALSE),"")</f>
        <v/>
      </c>
      <c r="F232" s="5"/>
      <c r="H232" s="5"/>
      <c r="I232" s="5"/>
      <c r="J232" s="5"/>
      <c r="K232" s="5"/>
      <c r="L232" s="5"/>
      <c r="M232" s="5"/>
      <c r="N232" s="122" t="str" cm="1">
        <f t="array" ref="N232">IFERROR(_xlfn.XLOOKUP(1,(J232=Lists!$AC$3:$AC$886)*(K232=Lists!$AD$3:$AD$886)*(L232=Lists!$AE$3:$AE$886)*(M232=Lists!$AF$3:$AF$886),Lists!$AG$3:$AG$886),"")</f>
        <v/>
      </c>
      <c r="P232" s="5"/>
      <c r="Q232" s="5"/>
      <c r="R232" s="5"/>
      <c r="S232" s="5"/>
      <c r="T232" s="5"/>
      <c r="U232" s="5"/>
      <c r="V232" s="5"/>
      <c r="W232" s="5"/>
      <c r="X232" s="5"/>
      <c r="Z232" s="122" t="str">
        <f>IFERROR(((H232*N232)-(V232*W232))/1000*VLOOKUP(F232,Lists!$C$16:$E$20,2,FALSE)*D232,"")</f>
        <v/>
      </c>
      <c r="AA232" s="124" t="str">
        <f>IFERROR(((H232*N232)-(V232*W232))/1000*VLOOKUP(F232,Lists!$C$16:$E$20,3,FALSE)*E232,"")</f>
        <v/>
      </c>
      <c r="AB232" s="122" t="str">
        <f t="shared" si="7"/>
        <v/>
      </c>
      <c r="AC232" s="124" t="str">
        <f t="shared" si="6"/>
        <v/>
      </c>
      <c r="AD232" s="122" t="str">
        <f>IFERROR(((H232*N232)*(1-IF(I232="",0,VLOOKUP(I232,Lists!$C$23:$D$27,2,FALSE)))-(V232*W232)*(1-IF(X232="",0,VLOOKUP(X232,Lists!$C$23:$D$27,2,FALSE))))/1000*VLOOKUP(F232,Lists!$C$16:$E$20,2,FALSE)*D232,"")</f>
        <v/>
      </c>
      <c r="AE232" s="124" t="str">
        <f>IFERROR(((H232*N232)*(1-IF(I232="",0,VLOOKUP(I232,Lists!$C$23:$D$27,2,FALSE)))-(V232*W232)*(1-IF(X232="",0,VLOOKUP(X232,Lists!$C$23:$D$27,2,FALSE))))/1000*VLOOKUP(F232,Lists!$C$16:$E$20,3,FALSE)*E232,"")</f>
        <v/>
      </c>
      <c r="AF232" s="125" t="str" cm="1">
        <f t="array" ref="AF232">IFERROR(V232*_xlfn.XLOOKUP(1,(P232=Lists!$G$20:$G$63)*(Q232=Lists!$H$20:$H$63),Lists!$I$20:$I$63),"")</f>
        <v/>
      </c>
      <c r="AG232" s="125" t="str">
        <f>IFERROR(IF(I232=X232,"",IF(X232="","",VLOOKUP(X232,Lists!$G$66:$H$70,2,FALSE)*V232*W232)),"")</f>
        <v/>
      </c>
      <c r="AH232" s="108" t="str">
        <f>IFERROR(VLOOKUP(J232,Lists!$G$3:$J$17,2,FALSE),"")</f>
        <v/>
      </c>
      <c r="AI232" s="108" t="str">
        <f>IFERROR(VLOOKUP(J232,Lists!$G$3:$J$17,3,FALSE),"")</f>
        <v/>
      </c>
      <c r="AJ232" s="108" t="str">
        <f>IFERROR(VLOOKUP(J232,Lists!$G$3:$J$17,4,FALSE),"")</f>
        <v/>
      </c>
      <c r="AK232" s="108" t="str">
        <f>IFERROR(VLOOKUP(P232,Lists!$C$30:$D$47,2,FALSE),"")</f>
        <v/>
      </c>
    </row>
    <row r="233" spans="2:37" x14ac:dyDescent="0.25">
      <c r="B233" s="5"/>
      <c r="C233" s="5"/>
      <c r="D233" s="122" t="str">
        <f>IFERROR(VLOOKUP(C233,Lists!$B$3:$E$13,3,FALSE),"")</f>
        <v/>
      </c>
      <c r="E233" s="123" t="str">
        <f>IFERROR(VLOOKUP(C233,Lists!$B$3:$E$13,4,FALSE),"")</f>
        <v/>
      </c>
      <c r="F233" s="5"/>
      <c r="H233" s="5"/>
      <c r="I233" s="5"/>
      <c r="J233" s="5"/>
      <c r="K233" s="5"/>
      <c r="L233" s="5"/>
      <c r="M233" s="5"/>
      <c r="N233" s="122" t="str" cm="1">
        <f t="array" ref="N233">IFERROR(_xlfn.XLOOKUP(1,(J233=Lists!$AC$3:$AC$886)*(K233=Lists!$AD$3:$AD$886)*(L233=Lists!$AE$3:$AE$886)*(M233=Lists!$AF$3:$AF$886),Lists!$AG$3:$AG$886),"")</f>
        <v/>
      </c>
      <c r="P233" s="5"/>
      <c r="Q233" s="5"/>
      <c r="R233" s="5"/>
      <c r="S233" s="5"/>
      <c r="T233" s="5"/>
      <c r="U233" s="5"/>
      <c r="V233" s="5"/>
      <c r="W233" s="5"/>
      <c r="X233" s="5"/>
      <c r="Z233" s="122" t="str">
        <f>IFERROR(((H233*N233)-(V233*W233))/1000*VLOOKUP(F233,Lists!$C$16:$E$20,2,FALSE)*D233,"")</f>
        <v/>
      </c>
      <c r="AA233" s="124" t="str">
        <f>IFERROR(((H233*N233)-(V233*W233))/1000*VLOOKUP(F233,Lists!$C$16:$E$20,3,FALSE)*E233,"")</f>
        <v/>
      </c>
      <c r="AB233" s="122" t="str">
        <f t="shared" si="7"/>
        <v/>
      </c>
      <c r="AC233" s="124" t="str">
        <f t="shared" si="6"/>
        <v/>
      </c>
      <c r="AD233" s="122" t="str">
        <f>IFERROR(((H233*N233)*(1-IF(I233="",0,VLOOKUP(I233,Lists!$C$23:$D$27,2,FALSE)))-(V233*W233)*(1-IF(X233="",0,VLOOKUP(X233,Lists!$C$23:$D$27,2,FALSE))))/1000*VLOOKUP(F233,Lists!$C$16:$E$20,2,FALSE)*D233,"")</f>
        <v/>
      </c>
      <c r="AE233" s="124" t="str">
        <f>IFERROR(((H233*N233)*(1-IF(I233="",0,VLOOKUP(I233,Lists!$C$23:$D$27,2,FALSE)))-(V233*W233)*(1-IF(X233="",0,VLOOKUP(X233,Lists!$C$23:$D$27,2,FALSE))))/1000*VLOOKUP(F233,Lists!$C$16:$E$20,3,FALSE)*E233,"")</f>
        <v/>
      </c>
      <c r="AF233" s="125" t="str" cm="1">
        <f t="array" ref="AF233">IFERROR(V233*_xlfn.XLOOKUP(1,(P233=Lists!$G$20:$G$63)*(Q233=Lists!$H$20:$H$63),Lists!$I$20:$I$63),"")</f>
        <v/>
      </c>
      <c r="AG233" s="125" t="str">
        <f>IFERROR(IF(I233=X233,"",IF(X233="","",VLOOKUP(X233,Lists!$G$66:$H$70,2,FALSE)*V233*W233)),"")</f>
        <v/>
      </c>
      <c r="AH233" s="108" t="str">
        <f>IFERROR(VLOOKUP(J233,Lists!$G$3:$J$17,2,FALSE),"")</f>
        <v/>
      </c>
      <c r="AI233" s="108" t="str">
        <f>IFERROR(VLOOKUP(J233,Lists!$G$3:$J$17,3,FALSE),"")</f>
        <v/>
      </c>
      <c r="AJ233" s="108" t="str">
        <f>IFERROR(VLOOKUP(J233,Lists!$G$3:$J$17,4,FALSE),"")</f>
        <v/>
      </c>
      <c r="AK233" s="108" t="str">
        <f>IFERROR(VLOOKUP(P233,Lists!$C$30:$D$47,2,FALSE),"")</f>
        <v/>
      </c>
    </row>
    <row r="234" spans="2:37" x14ac:dyDescent="0.25">
      <c r="B234" s="5"/>
      <c r="C234" s="5"/>
      <c r="D234" s="122" t="str">
        <f>IFERROR(VLOOKUP(C234,Lists!$B$3:$E$13,3,FALSE),"")</f>
        <v/>
      </c>
      <c r="E234" s="123" t="str">
        <f>IFERROR(VLOOKUP(C234,Lists!$B$3:$E$13,4,FALSE),"")</f>
        <v/>
      </c>
      <c r="F234" s="5"/>
      <c r="H234" s="5"/>
      <c r="I234" s="5"/>
      <c r="J234" s="5"/>
      <c r="K234" s="5"/>
      <c r="L234" s="5"/>
      <c r="M234" s="5"/>
      <c r="N234" s="122" t="str" cm="1">
        <f t="array" ref="N234">IFERROR(_xlfn.XLOOKUP(1,(J234=Lists!$AC$3:$AC$886)*(K234=Lists!$AD$3:$AD$886)*(L234=Lists!$AE$3:$AE$886)*(M234=Lists!$AF$3:$AF$886),Lists!$AG$3:$AG$886),"")</f>
        <v/>
      </c>
      <c r="P234" s="5"/>
      <c r="Q234" s="5"/>
      <c r="R234" s="5"/>
      <c r="S234" s="5"/>
      <c r="T234" s="5"/>
      <c r="U234" s="5"/>
      <c r="V234" s="5"/>
      <c r="W234" s="5"/>
      <c r="X234" s="5"/>
      <c r="Z234" s="122" t="str">
        <f>IFERROR(((H234*N234)-(V234*W234))/1000*VLOOKUP(F234,Lists!$C$16:$E$20,2,FALSE)*D234,"")</f>
        <v/>
      </c>
      <c r="AA234" s="124" t="str">
        <f>IFERROR(((H234*N234)-(V234*W234))/1000*VLOOKUP(F234,Lists!$C$16:$E$20,3,FALSE)*E234,"")</f>
        <v/>
      </c>
      <c r="AB234" s="122" t="str">
        <f t="shared" si="7"/>
        <v/>
      </c>
      <c r="AC234" s="124" t="str">
        <f t="shared" si="6"/>
        <v/>
      </c>
      <c r="AD234" s="122" t="str">
        <f>IFERROR(((H234*N234)*(1-IF(I234="",0,VLOOKUP(I234,Lists!$C$23:$D$27,2,FALSE)))-(V234*W234)*(1-IF(X234="",0,VLOOKUP(X234,Lists!$C$23:$D$27,2,FALSE))))/1000*VLOOKUP(F234,Lists!$C$16:$E$20,2,FALSE)*D234,"")</f>
        <v/>
      </c>
      <c r="AE234" s="124" t="str">
        <f>IFERROR(((H234*N234)*(1-IF(I234="",0,VLOOKUP(I234,Lists!$C$23:$D$27,2,FALSE)))-(V234*W234)*(1-IF(X234="",0,VLOOKUP(X234,Lists!$C$23:$D$27,2,FALSE))))/1000*VLOOKUP(F234,Lists!$C$16:$E$20,3,FALSE)*E234,"")</f>
        <v/>
      </c>
      <c r="AF234" s="125" t="str" cm="1">
        <f t="array" ref="AF234">IFERROR(V234*_xlfn.XLOOKUP(1,(P234=Lists!$G$20:$G$63)*(Q234=Lists!$H$20:$H$63),Lists!$I$20:$I$63),"")</f>
        <v/>
      </c>
      <c r="AG234" s="125" t="str">
        <f>IFERROR(IF(I234=X234,"",IF(X234="","",VLOOKUP(X234,Lists!$G$66:$H$70,2,FALSE)*V234*W234)),"")</f>
        <v/>
      </c>
      <c r="AH234" s="108" t="str">
        <f>IFERROR(VLOOKUP(J234,Lists!$G$3:$J$17,2,FALSE),"")</f>
        <v/>
      </c>
      <c r="AI234" s="108" t="str">
        <f>IFERROR(VLOOKUP(J234,Lists!$G$3:$J$17,3,FALSE),"")</f>
        <v/>
      </c>
      <c r="AJ234" s="108" t="str">
        <f>IFERROR(VLOOKUP(J234,Lists!$G$3:$J$17,4,FALSE),"")</f>
        <v/>
      </c>
      <c r="AK234" s="108" t="str">
        <f>IFERROR(VLOOKUP(P234,Lists!$C$30:$D$47,2,FALSE),"")</f>
        <v/>
      </c>
    </row>
    <row r="235" spans="2:37" x14ac:dyDescent="0.25">
      <c r="B235" s="5"/>
      <c r="C235" s="5"/>
      <c r="D235" s="122" t="str">
        <f>IFERROR(VLOOKUP(C235,Lists!$B$3:$E$13,3,FALSE),"")</f>
        <v/>
      </c>
      <c r="E235" s="123" t="str">
        <f>IFERROR(VLOOKUP(C235,Lists!$B$3:$E$13,4,FALSE),"")</f>
        <v/>
      </c>
      <c r="F235" s="5"/>
      <c r="H235" s="5"/>
      <c r="I235" s="5"/>
      <c r="J235" s="5"/>
      <c r="K235" s="5"/>
      <c r="L235" s="5"/>
      <c r="M235" s="5"/>
      <c r="N235" s="122" t="str" cm="1">
        <f t="array" ref="N235">IFERROR(_xlfn.XLOOKUP(1,(J235=Lists!$AC$3:$AC$886)*(K235=Lists!$AD$3:$AD$886)*(L235=Lists!$AE$3:$AE$886)*(M235=Lists!$AF$3:$AF$886),Lists!$AG$3:$AG$886),"")</f>
        <v/>
      </c>
      <c r="P235" s="5"/>
      <c r="Q235" s="5"/>
      <c r="R235" s="5"/>
      <c r="S235" s="5"/>
      <c r="T235" s="5"/>
      <c r="U235" s="5"/>
      <c r="V235" s="5"/>
      <c r="W235" s="5"/>
      <c r="X235" s="5"/>
      <c r="Z235" s="122" t="str">
        <f>IFERROR(((H235*N235)-(V235*W235))/1000*VLOOKUP(F235,Lists!$C$16:$E$20,2,FALSE)*D235,"")</f>
        <v/>
      </c>
      <c r="AA235" s="124" t="str">
        <f>IFERROR(((H235*N235)-(V235*W235))/1000*VLOOKUP(F235,Lists!$C$16:$E$20,3,FALSE)*E235,"")</f>
        <v/>
      </c>
      <c r="AB235" s="122" t="str">
        <f t="shared" si="7"/>
        <v/>
      </c>
      <c r="AC235" s="124" t="str">
        <f t="shared" si="6"/>
        <v/>
      </c>
      <c r="AD235" s="122" t="str">
        <f>IFERROR(((H235*N235)*(1-IF(I235="",0,VLOOKUP(I235,Lists!$C$23:$D$27,2,FALSE)))-(V235*W235)*(1-IF(X235="",0,VLOOKUP(X235,Lists!$C$23:$D$27,2,FALSE))))/1000*VLOOKUP(F235,Lists!$C$16:$E$20,2,FALSE)*D235,"")</f>
        <v/>
      </c>
      <c r="AE235" s="124" t="str">
        <f>IFERROR(((H235*N235)*(1-IF(I235="",0,VLOOKUP(I235,Lists!$C$23:$D$27,2,FALSE)))-(V235*W235)*(1-IF(X235="",0,VLOOKUP(X235,Lists!$C$23:$D$27,2,FALSE))))/1000*VLOOKUP(F235,Lists!$C$16:$E$20,3,FALSE)*E235,"")</f>
        <v/>
      </c>
      <c r="AF235" s="125" t="str" cm="1">
        <f t="array" ref="AF235">IFERROR(V235*_xlfn.XLOOKUP(1,(P235=Lists!$G$20:$G$63)*(Q235=Lists!$H$20:$H$63),Lists!$I$20:$I$63),"")</f>
        <v/>
      </c>
      <c r="AG235" s="125" t="str">
        <f>IFERROR(IF(I235=X235,"",IF(X235="","",VLOOKUP(X235,Lists!$G$66:$H$70,2,FALSE)*V235*W235)),"")</f>
        <v/>
      </c>
      <c r="AH235" s="108" t="str">
        <f>IFERROR(VLOOKUP(J235,Lists!$G$3:$J$17,2,FALSE),"")</f>
        <v/>
      </c>
      <c r="AI235" s="108" t="str">
        <f>IFERROR(VLOOKUP(J235,Lists!$G$3:$J$17,3,FALSE),"")</f>
        <v/>
      </c>
      <c r="AJ235" s="108" t="str">
        <f>IFERROR(VLOOKUP(J235,Lists!$G$3:$J$17,4,FALSE),"")</f>
        <v/>
      </c>
      <c r="AK235" s="108" t="str">
        <f>IFERROR(VLOOKUP(P235,Lists!$C$30:$D$47,2,FALSE),"")</f>
        <v/>
      </c>
    </row>
    <row r="236" spans="2:37" x14ac:dyDescent="0.25">
      <c r="B236" s="5"/>
      <c r="C236" s="5"/>
      <c r="D236" s="122" t="str">
        <f>IFERROR(VLOOKUP(C236,Lists!$B$3:$E$13,3,FALSE),"")</f>
        <v/>
      </c>
      <c r="E236" s="123" t="str">
        <f>IFERROR(VLOOKUP(C236,Lists!$B$3:$E$13,4,FALSE),"")</f>
        <v/>
      </c>
      <c r="F236" s="5"/>
      <c r="H236" s="5"/>
      <c r="I236" s="5"/>
      <c r="J236" s="5"/>
      <c r="K236" s="5"/>
      <c r="L236" s="5"/>
      <c r="M236" s="5"/>
      <c r="N236" s="122" t="str" cm="1">
        <f t="array" ref="N236">IFERROR(_xlfn.XLOOKUP(1,(J236=Lists!$AC$3:$AC$886)*(K236=Lists!$AD$3:$AD$886)*(L236=Lists!$AE$3:$AE$886)*(M236=Lists!$AF$3:$AF$886),Lists!$AG$3:$AG$886),"")</f>
        <v/>
      </c>
      <c r="P236" s="5"/>
      <c r="Q236" s="5"/>
      <c r="R236" s="5"/>
      <c r="S236" s="5"/>
      <c r="T236" s="5"/>
      <c r="U236" s="5"/>
      <c r="V236" s="5"/>
      <c r="W236" s="5"/>
      <c r="X236" s="5"/>
      <c r="Z236" s="122" t="str">
        <f>IFERROR(((H236*N236)-(V236*W236))/1000*VLOOKUP(F236,Lists!$C$16:$E$20,2,FALSE)*D236,"")</f>
        <v/>
      </c>
      <c r="AA236" s="124" t="str">
        <f>IFERROR(((H236*N236)-(V236*W236))/1000*VLOOKUP(F236,Lists!$C$16:$E$20,3,FALSE)*E236,"")</f>
        <v/>
      </c>
      <c r="AB236" s="122" t="str">
        <f t="shared" si="7"/>
        <v/>
      </c>
      <c r="AC236" s="124" t="str">
        <f t="shared" si="6"/>
        <v/>
      </c>
      <c r="AD236" s="122" t="str">
        <f>IFERROR(((H236*N236)*(1-IF(I236="",0,VLOOKUP(I236,Lists!$C$23:$D$27,2,FALSE)))-(V236*W236)*(1-IF(X236="",0,VLOOKUP(X236,Lists!$C$23:$D$27,2,FALSE))))/1000*VLOOKUP(F236,Lists!$C$16:$E$20,2,FALSE)*D236,"")</f>
        <v/>
      </c>
      <c r="AE236" s="124" t="str">
        <f>IFERROR(((H236*N236)*(1-IF(I236="",0,VLOOKUP(I236,Lists!$C$23:$D$27,2,FALSE)))-(V236*W236)*(1-IF(X236="",0,VLOOKUP(X236,Lists!$C$23:$D$27,2,FALSE))))/1000*VLOOKUP(F236,Lists!$C$16:$E$20,3,FALSE)*E236,"")</f>
        <v/>
      </c>
      <c r="AF236" s="125" t="str" cm="1">
        <f t="array" ref="AF236">IFERROR(V236*_xlfn.XLOOKUP(1,(P236=Lists!$G$20:$G$63)*(Q236=Lists!$H$20:$H$63),Lists!$I$20:$I$63),"")</f>
        <v/>
      </c>
      <c r="AG236" s="125" t="str">
        <f>IFERROR(IF(I236=X236,"",IF(X236="","",VLOOKUP(X236,Lists!$G$66:$H$70,2,FALSE)*V236*W236)),"")</f>
        <v/>
      </c>
      <c r="AH236" s="108" t="str">
        <f>IFERROR(VLOOKUP(J236,Lists!$G$3:$J$17,2,FALSE),"")</f>
        <v/>
      </c>
      <c r="AI236" s="108" t="str">
        <f>IFERROR(VLOOKUP(J236,Lists!$G$3:$J$17,3,FALSE),"")</f>
        <v/>
      </c>
      <c r="AJ236" s="108" t="str">
        <f>IFERROR(VLOOKUP(J236,Lists!$G$3:$J$17,4,FALSE),"")</f>
        <v/>
      </c>
      <c r="AK236" s="108" t="str">
        <f>IFERROR(VLOOKUP(P236,Lists!$C$30:$D$47,2,FALSE),"")</f>
        <v/>
      </c>
    </row>
    <row r="237" spans="2:37" x14ac:dyDescent="0.25">
      <c r="B237" s="5"/>
      <c r="C237" s="5"/>
      <c r="D237" s="122" t="str">
        <f>IFERROR(VLOOKUP(C237,Lists!$B$3:$E$13,3,FALSE),"")</f>
        <v/>
      </c>
      <c r="E237" s="123" t="str">
        <f>IFERROR(VLOOKUP(C237,Lists!$B$3:$E$13,4,FALSE),"")</f>
        <v/>
      </c>
      <c r="F237" s="5"/>
      <c r="H237" s="5"/>
      <c r="I237" s="5"/>
      <c r="J237" s="5"/>
      <c r="K237" s="5"/>
      <c r="L237" s="5"/>
      <c r="M237" s="5"/>
      <c r="N237" s="122" t="str" cm="1">
        <f t="array" ref="N237">IFERROR(_xlfn.XLOOKUP(1,(J237=Lists!$AC$3:$AC$886)*(K237=Lists!$AD$3:$AD$886)*(L237=Lists!$AE$3:$AE$886)*(M237=Lists!$AF$3:$AF$886),Lists!$AG$3:$AG$886),"")</f>
        <v/>
      </c>
      <c r="P237" s="5"/>
      <c r="Q237" s="5"/>
      <c r="R237" s="5"/>
      <c r="S237" s="5"/>
      <c r="T237" s="5"/>
      <c r="U237" s="5"/>
      <c r="V237" s="5"/>
      <c r="W237" s="5"/>
      <c r="X237" s="5"/>
      <c r="Z237" s="122" t="str">
        <f>IFERROR(((H237*N237)-(V237*W237))/1000*VLOOKUP(F237,Lists!$C$16:$E$20,2,FALSE)*D237,"")</f>
        <v/>
      </c>
      <c r="AA237" s="124" t="str">
        <f>IFERROR(((H237*N237)-(V237*W237))/1000*VLOOKUP(F237,Lists!$C$16:$E$20,3,FALSE)*E237,"")</f>
        <v/>
      </c>
      <c r="AB237" s="122" t="str">
        <f t="shared" si="7"/>
        <v/>
      </c>
      <c r="AC237" s="124" t="str">
        <f t="shared" si="6"/>
        <v/>
      </c>
      <c r="AD237" s="122" t="str">
        <f>IFERROR(((H237*N237)*(1-IF(I237="",0,VLOOKUP(I237,Lists!$C$23:$D$27,2,FALSE)))-(V237*W237)*(1-IF(X237="",0,VLOOKUP(X237,Lists!$C$23:$D$27,2,FALSE))))/1000*VLOOKUP(F237,Lists!$C$16:$E$20,2,FALSE)*D237,"")</f>
        <v/>
      </c>
      <c r="AE237" s="124" t="str">
        <f>IFERROR(((H237*N237)*(1-IF(I237="",0,VLOOKUP(I237,Lists!$C$23:$D$27,2,FALSE)))-(V237*W237)*(1-IF(X237="",0,VLOOKUP(X237,Lists!$C$23:$D$27,2,FALSE))))/1000*VLOOKUP(F237,Lists!$C$16:$E$20,3,FALSE)*E237,"")</f>
        <v/>
      </c>
      <c r="AF237" s="125" t="str" cm="1">
        <f t="array" ref="AF237">IFERROR(V237*_xlfn.XLOOKUP(1,(P237=Lists!$G$20:$G$63)*(Q237=Lists!$H$20:$H$63),Lists!$I$20:$I$63),"")</f>
        <v/>
      </c>
      <c r="AG237" s="125" t="str">
        <f>IFERROR(IF(I237=X237,"",IF(X237="","",VLOOKUP(X237,Lists!$G$66:$H$70,2,FALSE)*V237*W237)),"")</f>
        <v/>
      </c>
      <c r="AH237" s="108" t="str">
        <f>IFERROR(VLOOKUP(J237,Lists!$G$3:$J$17,2,FALSE),"")</f>
        <v/>
      </c>
      <c r="AI237" s="108" t="str">
        <f>IFERROR(VLOOKUP(J237,Lists!$G$3:$J$17,3,FALSE),"")</f>
        <v/>
      </c>
      <c r="AJ237" s="108" t="str">
        <f>IFERROR(VLOOKUP(J237,Lists!$G$3:$J$17,4,FALSE),"")</f>
        <v/>
      </c>
      <c r="AK237" s="108" t="str">
        <f>IFERROR(VLOOKUP(P237,Lists!$C$30:$D$47,2,FALSE),"")</f>
        <v/>
      </c>
    </row>
    <row r="238" spans="2:37" x14ac:dyDescent="0.25">
      <c r="B238" s="5"/>
      <c r="C238" s="5"/>
      <c r="D238" s="122" t="str">
        <f>IFERROR(VLOOKUP(C238,Lists!$B$3:$E$13,3,FALSE),"")</f>
        <v/>
      </c>
      <c r="E238" s="123" t="str">
        <f>IFERROR(VLOOKUP(C238,Lists!$B$3:$E$13,4,FALSE),"")</f>
        <v/>
      </c>
      <c r="F238" s="5"/>
      <c r="H238" s="5"/>
      <c r="I238" s="5"/>
      <c r="J238" s="5"/>
      <c r="K238" s="5"/>
      <c r="L238" s="5"/>
      <c r="M238" s="5"/>
      <c r="N238" s="122" t="str" cm="1">
        <f t="array" ref="N238">IFERROR(_xlfn.XLOOKUP(1,(J238=Lists!$AC$3:$AC$886)*(K238=Lists!$AD$3:$AD$886)*(L238=Lists!$AE$3:$AE$886)*(M238=Lists!$AF$3:$AF$886),Lists!$AG$3:$AG$886),"")</f>
        <v/>
      </c>
      <c r="P238" s="5"/>
      <c r="Q238" s="5"/>
      <c r="R238" s="5"/>
      <c r="S238" s="5"/>
      <c r="T238" s="5"/>
      <c r="U238" s="5"/>
      <c r="V238" s="5"/>
      <c r="W238" s="5"/>
      <c r="X238" s="5"/>
      <c r="Z238" s="122" t="str">
        <f>IFERROR(((H238*N238)-(V238*W238))/1000*VLOOKUP(F238,Lists!$C$16:$E$20,2,FALSE)*D238,"")</f>
        <v/>
      </c>
      <c r="AA238" s="124" t="str">
        <f>IFERROR(((H238*N238)-(V238*W238))/1000*VLOOKUP(F238,Lists!$C$16:$E$20,3,FALSE)*E238,"")</f>
        <v/>
      </c>
      <c r="AB238" s="122" t="str">
        <f t="shared" si="7"/>
        <v/>
      </c>
      <c r="AC238" s="124" t="str">
        <f t="shared" si="6"/>
        <v/>
      </c>
      <c r="AD238" s="122" t="str">
        <f>IFERROR(((H238*N238)*(1-IF(I238="",0,VLOOKUP(I238,Lists!$C$23:$D$27,2,FALSE)))-(V238*W238)*(1-IF(X238="",0,VLOOKUP(X238,Lists!$C$23:$D$27,2,FALSE))))/1000*VLOOKUP(F238,Lists!$C$16:$E$20,2,FALSE)*D238,"")</f>
        <v/>
      </c>
      <c r="AE238" s="124" t="str">
        <f>IFERROR(((H238*N238)*(1-IF(I238="",0,VLOOKUP(I238,Lists!$C$23:$D$27,2,FALSE)))-(V238*W238)*(1-IF(X238="",0,VLOOKUP(X238,Lists!$C$23:$D$27,2,FALSE))))/1000*VLOOKUP(F238,Lists!$C$16:$E$20,3,FALSE)*E238,"")</f>
        <v/>
      </c>
      <c r="AF238" s="125" t="str" cm="1">
        <f t="array" ref="AF238">IFERROR(V238*_xlfn.XLOOKUP(1,(P238=Lists!$G$20:$G$63)*(Q238=Lists!$H$20:$H$63),Lists!$I$20:$I$63),"")</f>
        <v/>
      </c>
      <c r="AG238" s="125" t="str">
        <f>IFERROR(IF(I238=X238,"",IF(X238="","",VLOOKUP(X238,Lists!$G$66:$H$70,2,FALSE)*V238*W238)),"")</f>
        <v/>
      </c>
      <c r="AH238" s="108" t="str">
        <f>IFERROR(VLOOKUP(J238,Lists!$G$3:$J$17,2,FALSE),"")</f>
        <v/>
      </c>
      <c r="AI238" s="108" t="str">
        <f>IFERROR(VLOOKUP(J238,Lists!$G$3:$J$17,3,FALSE),"")</f>
        <v/>
      </c>
      <c r="AJ238" s="108" t="str">
        <f>IFERROR(VLOOKUP(J238,Lists!$G$3:$J$17,4,FALSE),"")</f>
        <v/>
      </c>
      <c r="AK238" s="108" t="str">
        <f>IFERROR(VLOOKUP(P238,Lists!$C$30:$D$47,2,FALSE),"")</f>
        <v/>
      </c>
    </row>
    <row r="239" spans="2:37" x14ac:dyDescent="0.25">
      <c r="B239" s="5"/>
      <c r="C239" s="5"/>
      <c r="D239" s="122" t="str">
        <f>IFERROR(VLOOKUP(C239,Lists!$B$3:$E$13,3,FALSE),"")</f>
        <v/>
      </c>
      <c r="E239" s="123" t="str">
        <f>IFERROR(VLOOKUP(C239,Lists!$B$3:$E$13,4,FALSE),"")</f>
        <v/>
      </c>
      <c r="F239" s="5"/>
      <c r="H239" s="5"/>
      <c r="I239" s="5"/>
      <c r="J239" s="5"/>
      <c r="K239" s="5"/>
      <c r="L239" s="5"/>
      <c r="M239" s="5"/>
      <c r="N239" s="122" t="str" cm="1">
        <f t="array" ref="N239">IFERROR(_xlfn.XLOOKUP(1,(J239=Lists!$AC$3:$AC$886)*(K239=Lists!$AD$3:$AD$886)*(L239=Lists!$AE$3:$AE$886)*(M239=Lists!$AF$3:$AF$886),Lists!$AG$3:$AG$886),"")</f>
        <v/>
      </c>
      <c r="P239" s="5"/>
      <c r="Q239" s="5"/>
      <c r="R239" s="5"/>
      <c r="S239" s="5"/>
      <c r="T239" s="5"/>
      <c r="U239" s="5"/>
      <c r="V239" s="5"/>
      <c r="W239" s="5"/>
      <c r="X239" s="5"/>
      <c r="Z239" s="122" t="str">
        <f>IFERROR(((H239*N239)-(V239*W239))/1000*VLOOKUP(F239,Lists!$C$16:$E$20,2,FALSE)*D239,"")</f>
        <v/>
      </c>
      <c r="AA239" s="124" t="str">
        <f>IFERROR(((H239*N239)-(V239*W239))/1000*VLOOKUP(F239,Lists!$C$16:$E$20,3,FALSE)*E239,"")</f>
        <v/>
      </c>
      <c r="AB239" s="122" t="str">
        <f t="shared" si="7"/>
        <v/>
      </c>
      <c r="AC239" s="124" t="str">
        <f t="shared" si="6"/>
        <v/>
      </c>
      <c r="AD239" s="122" t="str">
        <f>IFERROR(((H239*N239)*(1-IF(I239="",0,VLOOKUP(I239,Lists!$C$23:$D$27,2,FALSE)))-(V239*W239)*(1-IF(X239="",0,VLOOKUP(X239,Lists!$C$23:$D$27,2,FALSE))))/1000*VLOOKUP(F239,Lists!$C$16:$E$20,2,FALSE)*D239,"")</f>
        <v/>
      </c>
      <c r="AE239" s="124" t="str">
        <f>IFERROR(((H239*N239)*(1-IF(I239="",0,VLOOKUP(I239,Lists!$C$23:$D$27,2,FALSE)))-(V239*W239)*(1-IF(X239="",0,VLOOKUP(X239,Lists!$C$23:$D$27,2,FALSE))))/1000*VLOOKUP(F239,Lists!$C$16:$E$20,3,FALSE)*E239,"")</f>
        <v/>
      </c>
      <c r="AF239" s="125" t="str" cm="1">
        <f t="array" ref="AF239">IFERROR(V239*_xlfn.XLOOKUP(1,(P239=Lists!$G$20:$G$63)*(Q239=Lists!$H$20:$H$63),Lists!$I$20:$I$63),"")</f>
        <v/>
      </c>
      <c r="AG239" s="125" t="str">
        <f>IFERROR(IF(I239=X239,"",IF(X239="","",VLOOKUP(X239,Lists!$G$66:$H$70,2,FALSE)*V239*W239)),"")</f>
        <v/>
      </c>
      <c r="AH239" s="108" t="str">
        <f>IFERROR(VLOOKUP(J239,Lists!$G$3:$J$17,2,FALSE),"")</f>
        <v/>
      </c>
      <c r="AI239" s="108" t="str">
        <f>IFERROR(VLOOKUP(J239,Lists!$G$3:$J$17,3,FALSE),"")</f>
        <v/>
      </c>
      <c r="AJ239" s="108" t="str">
        <f>IFERROR(VLOOKUP(J239,Lists!$G$3:$J$17,4,FALSE),"")</f>
        <v/>
      </c>
      <c r="AK239" s="108" t="str">
        <f>IFERROR(VLOOKUP(P239,Lists!$C$30:$D$47,2,FALSE),"")</f>
        <v/>
      </c>
    </row>
    <row r="240" spans="2:37" x14ac:dyDescent="0.25">
      <c r="B240" s="5"/>
      <c r="C240" s="5"/>
      <c r="D240" s="122" t="str">
        <f>IFERROR(VLOOKUP(C240,Lists!$B$3:$E$13,3,FALSE),"")</f>
        <v/>
      </c>
      <c r="E240" s="123" t="str">
        <f>IFERROR(VLOOKUP(C240,Lists!$B$3:$E$13,4,FALSE),"")</f>
        <v/>
      </c>
      <c r="F240" s="5"/>
      <c r="H240" s="5"/>
      <c r="I240" s="5"/>
      <c r="J240" s="5"/>
      <c r="K240" s="5"/>
      <c r="L240" s="5"/>
      <c r="M240" s="5"/>
      <c r="N240" s="122" t="str" cm="1">
        <f t="array" ref="N240">IFERROR(_xlfn.XLOOKUP(1,(J240=Lists!$AC$3:$AC$886)*(K240=Lists!$AD$3:$AD$886)*(L240=Lists!$AE$3:$AE$886)*(M240=Lists!$AF$3:$AF$886),Lists!$AG$3:$AG$886),"")</f>
        <v/>
      </c>
      <c r="P240" s="5"/>
      <c r="Q240" s="5"/>
      <c r="R240" s="5"/>
      <c r="S240" s="5"/>
      <c r="T240" s="5"/>
      <c r="U240" s="5"/>
      <c r="V240" s="5"/>
      <c r="W240" s="5"/>
      <c r="X240" s="5"/>
      <c r="Z240" s="122" t="str">
        <f>IFERROR(((H240*N240)-(V240*W240))/1000*VLOOKUP(F240,Lists!$C$16:$E$20,2,FALSE)*D240,"")</f>
        <v/>
      </c>
      <c r="AA240" s="124" t="str">
        <f>IFERROR(((H240*N240)-(V240*W240))/1000*VLOOKUP(F240,Lists!$C$16:$E$20,3,FALSE)*E240,"")</f>
        <v/>
      </c>
      <c r="AB240" s="122" t="str">
        <f t="shared" si="7"/>
        <v/>
      </c>
      <c r="AC240" s="124" t="str">
        <f t="shared" si="6"/>
        <v/>
      </c>
      <c r="AD240" s="122" t="str">
        <f>IFERROR(((H240*N240)*(1-IF(I240="",0,VLOOKUP(I240,Lists!$C$23:$D$27,2,FALSE)))-(V240*W240)*(1-IF(X240="",0,VLOOKUP(X240,Lists!$C$23:$D$27,2,FALSE))))/1000*VLOOKUP(F240,Lists!$C$16:$E$20,2,FALSE)*D240,"")</f>
        <v/>
      </c>
      <c r="AE240" s="124" t="str">
        <f>IFERROR(((H240*N240)*(1-IF(I240="",0,VLOOKUP(I240,Lists!$C$23:$D$27,2,FALSE)))-(V240*W240)*(1-IF(X240="",0,VLOOKUP(X240,Lists!$C$23:$D$27,2,FALSE))))/1000*VLOOKUP(F240,Lists!$C$16:$E$20,3,FALSE)*E240,"")</f>
        <v/>
      </c>
      <c r="AF240" s="125" t="str" cm="1">
        <f t="array" ref="AF240">IFERROR(V240*_xlfn.XLOOKUP(1,(P240=Lists!$G$20:$G$63)*(Q240=Lists!$H$20:$H$63),Lists!$I$20:$I$63),"")</f>
        <v/>
      </c>
      <c r="AG240" s="125" t="str">
        <f>IFERROR(IF(I240=X240,"",IF(X240="","",VLOOKUP(X240,Lists!$G$66:$H$70,2,FALSE)*V240*W240)),"")</f>
        <v/>
      </c>
      <c r="AH240" s="108" t="str">
        <f>IFERROR(VLOOKUP(J240,Lists!$G$3:$J$17,2,FALSE),"")</f>
        <v/>
      </c>
      <c r="AI240" s="108" t="str">
        <f>IFERROR(VLOOKUP(J240,Lists!$G$3:$J$17,3,FALSE),"")</f>
        <v/>
      </c>
      <c r="AJ240" s="108" t="str">
        <f>IFERROR(VLOOKUP(J240,Lists!$G$3:$J$17,4,FALSE),"")</f>
        <v/>
      </c>
      <c r="AK240" s="108" t="str">
        <f>IFERROR(VLOOKUP(P240,Lists!$C$30:$D$47,2,FALSE),"")</f>
        <v/>
      </c>
    </row>
    <row r="241" spans="2:37" x14ac:dyDescent="0.25">
      <c r="B241" s="5"/>
      <c r="C241" s="5"/>
      <c r="D241" s="122" t="str">
        <f>IFERROR(VLOOKUP(C241,Lists!$B$3:$E$13,3,FALSE),"")</f>
        <v/>
      </c>
      <c r="E241" s="123" t="str">
        <f>IFERROR(VLOOKUP(C241,Lists!$B$3:$E$13,4,FALSE),"")</f>
        <v/>
      </c>
      <c r="F241" s="5"/>
      <c r="H241" s="5"/>
      <c r="I241" s="5"/>
      <c r="J241" s="5"/>
      <c r="K241" s="5"/>
      <c r="L241" s="5"/>
      <c r="M241" s="5"/>
      <c r="N241" s="122" t="str" cm="1">
        <f t="array" ref="N241">IFERROR(_xlfn.XLOOKUP(1,(J241=Lists!$AC$3:$AC$886)*(K241=Lists!$AD$3:$AD$886)*(L241=Lists!$AE$3:$AE$886)*(M241=Lists!$AF$3:$AF$886),Lists!$AG$3:$AG$886),"")</f>
        <v/>
      </c>
      <c r="P241" s="5"/>
      <c r="Q241" s="5"/>
      <c r="R241" s="5"/>
      <c r="S241" s="5"/>
      <c r="T241" s="5"/>
      <c r="U241" s="5"/>
      <c r="V241" s="5"/>
      <c r="W241" s="5"/>
      <c r="X241" s="5"/>
      <c r="Z241" s="122" t="str">
        <f>IFERROR(((H241*N241)-(V241*W241))/1000*VLOOKUP(F241,Lists!$C$16:$E$20,2,FALSE)*D241,"")</f>
        <v/>
      </c>
      <c r="AA241" s="124" t="str">
        <f>IFERROR(((H241*N241)-(V241*W241))/1000*VLOOKUP(F241,Lists!$C$16:$E$20,3,FALSE)*E241,"")</f>
        <v/>
      </c>
      <c r="AB241" s="122" t="str">
        <f t="shared" si="7"/>
        <v/>
      </c>
      <c r="AC241" s="124" t="str">
        <f t="shared" si="6"/>
        <v/>
      </c>
      <c r="AD241" s="122" t="str">
        <f>IFERROR(((H241*N241)*(1-IF(I241="",0,VLOOKUP(I241,Lists!$C$23:$D$27,2,FALSE)))-(V241*W241)*(1-IF(X241="",0,VLOOKUP(X241,Lists!$C$23:$D$27,2,FALSE))))/1000*VLOOKUP(F241,Lists!$C$16:$E$20,2,FALSE)*D241,"")</f>
        <v/>
      </c>
      <c r="AE241" s="124" t="str">
        <f>IFERROR(((H241*N241)*(1-IF(I241="",0,VLOOKUP(I241,Lists!$C$23:$D$27,2,FALSE)))-(V241*W241)*(1-IF(X241="",0,VLOOKUP(X241,Lists!$C$23:$D$27,2,FALSE))))/1000*VLOOKUP(F241,Lists!$C$16:$E$20,3,FALSE)*E241,"")</f>
        <v/>
      </c>
      <c r="AF241" s="125" t="str" cm="1">
        <f t="array" ref="AF241">IFERROR(V241*_xlfn.XLOOKUP(1,(P241=Lists!$G$20:$G$63)*(Q241=Lists!$H$20:$H$63),Lists!$I$20:$I$63),"")</f>
        <v/>
      </c>
      <c r="AG241" s="125" t="str">
        <f>IFERROR(IF(I241=X241,"",IF(X241="","",VLOOKUP(X241,Lists!$G$66:$H$70,2,FALSE)*V241*W241)),"")</f>
        <v/>
      </c>
      <c r="AH241" s="108" t="str">
        <f>IFERROR(VLOOKUP(J241,Lists!$G$3:$J$17,2,FALSE),"")</f>
        <v/>
      </c>
      <c r="AI241" s="108" t="str">
        <f>IFERROR(VLOOKUP(J241,Lists!$G$3:$J$17,3,FALSE),"")</f>
        <v/>
      </c>
      <c r="AJ241" s="108" t="str">
        <f>IFERROR(VLOOKUP(J241,Lists!$G$3:$J$17,4,FALSE),"")</f>
        <v/>
      </c>
      <c r="AK241" s="108" t="str">
        <f>IFERROR(VLOOKUP(P241,Lists!$C$30:$D$47,2,FALSE),"")</f>
        <v/>
      </c>
    </row>
    <row r="242" spans="2:37" x14ac:dyDescent="0.25">
      <c r="B242" s="5"/>
      <c r="C242" s="5"/>
      <c r="D242" s="122" t="str">
        <f>IFERROR(VLOOKUP(C242,Lists!$B$3:$E$13,3,FALSE),"")</f>
        <v/>
      </c>
      <c r="E242" s="123" t="str">
        <f>IFERROR(VLOOKUP(C242,Lists!$B$3:$E$13,4,FALSE),"")</f>
        <v/>
      </c>
      <c r="F242" s="5"/>
      <c r="H242" s="5"/>
      <c r="I242" s="5"/>
      <c r="J242" s="5"/>
      <c r="K242" s="5"/>
      <c r="L242" s="5"/>
      <c r="M242" s="5"/>
      <c r="N242" s="122" t="str" cm="1">
        <f t="array" ref="N242">IFERROR(_xlfn.XLOOKUP(1,(J242=Lists!$AC$3:$AC$886)*(K242=Lists!$AD$3:$AD$886)*(L242=Lists!$AE$3:$AE$886)*(M242=Lists!$AF$3:$AF$886),Lists!$AG$3:$AG$886),"")</f>
        <v/>
      </c>
      <c r="P242" s="5"/>
      <c r="Q242" s="5"/>
      <c r="R242" s="5"/>
      <c r="S242" s="5"/>
      <c r="T242" s="5"/>
      <c r="U242" s="5"/>
      <c r="V242" s="5"/>
      <c r="W242" s="5"/>
      <c r="X242" s="5"/>
      <c r="Z242" s="122" t="str">
        <f>IFERROR(((H242*N242)-(V242*W242))/1000*VLOOKUP(F242,Lists!$C$16:$E$20,2,FALSE)*D242,"")</f>
        <v/>
      </c>
      <c r="AA242" s="124" t="str">
        <f>IFERROR(((H242*N242)-(V242*W242))/1000*VLOOKUP(F242,Lists!$C$16:$E$20,3,FALSE)*E242,"")</f>
        <v/>
      </c>
      <c r="AB242" s="122" t="str">
        <f t="shared" si="7"/>
        <v/>
      </c>
      <c r="AC242" s="124" t="str">
        <f t="shared" si="6"/>
        <v/>
      </c>
      <c r="AD242" s="122" t="str">
        <f>IFERROR(((H242*N242)*(1-IF(I242="",0,VLOOKUP(I242,Lists!$C$23:$D$27,2,FALSE)))-(V242*W242)*(1-IF(X242="",0,VLOOKUP(X242,Lists!$C$23:$D$27,2,FALSE))))/1000*VLOOKUP(F242,Lists!$C$16:$E$20,2,FALSE)*D242,"")</f>
        <v/>
      </c>
      <c r="AE242" s="124" t="str">
        <f>IFERROR(((H242*N242)*(1-IF(I242="",0,VLOOKUP(I242,Lists!$C$23:$D$27,2,FALSE)))-(V242*W242)*(1-IF(X242="",0,VLOOKUP(X242,Lists!$C$23:$D$27,2,FALSE))))/1000*VLOOKUP(F242,Lists!$C$16:$E$20,3,FALSE)*E242,"")</f>
        <v/>
      </c>
      <c r="AF242" s="125" t="str" cm="1">
        <f t="array" ref="AF242">IFERROR(V242*_xlfn.XLOOKUP(1,(P242=Lists!$G$20:$G$63)*(Q242=Lists!$H$20:$H$63),Lists!$I$20:$I$63),"")</f>
        <v/>
      </c>
      <c r="AG242" s="125" t="str">
        <f>IFERROR(IF(I242=X242,"",IF(X242="","",VLOOKUP(X242,Lists!$G$66:$H$70,2,FALSE)*V242*W242)),"")</f>
        <v/>
      </c>
      <c r="AH242" s="108" t="str">
        <f>IFERROR(VLOOKUP(J242,Lists!$G$3:$J$17,2,FALSE),"")</f>
        <v/>
      </c>
      <c r="AI242" s="108" t="str">
        <f>IFERROR(VLOOKUP(J242,Lists!$G$3:$J$17,3,FALSE),"")</f>
        <v/>
      </c>
      <c r="AJ242" s="108" t="str">
        <f>IFERROR(VLOOKUP(J242,Lists!$G$3:$J$17,4,FALSE),"")</f>
        <v/>
      </c>
      <c r="AK242" s="108" t="str">
        <f>IFERROR(VLOOKUP(P242,Lists!$C$30:$D$47,2,FALSE),"")</f>
        <v/>
      </c>
    </row>
    <row r="243" spans="2:37" x14ac:dyDescent="0.25">
      <c r="B243" s="5"/>
      <c r="C243" s="5"/>
      <c r="D243" s="122" t="str">
        <f>IFERROR(VLOOKUP(C243,Lists!$B$3:$E$13,3,FALSE),"")</f>
        <v/>
      </c>
      <c r="E243" s="123" t="str">
        <f>IFERROR(VLOOKUP(C243,Lists!$B$3:$E$13,4,FALSE),"")</f>
        <v/>
      </c>
      <c r="F243" s="5"/>
      <c r="H243" s="5"/>
      <c r="I243" s="5"/>
      <c r="J243" s="5"/>
      <c r="K243" s="5"/>
      <c r="L243" s="5"/>
      <c r="M243" s="5"/>
      <c r="N243" s="122" t="str" cm="1">
        <f t="array" ref="N243">IFERROR(_xlfn.XLOOKUP(1,(J243=Lists!$AC$3:$AC$886)*(K243=Lists!$AD$3:$AD$886)*(L243=Lists!$AE$3:$AE$886)*(M243=Lists!$AF$3:$AF$886),Lists!$AG$3:$AG$886),"")</f>
        <v/>
      </c>
      <c r="P243" s="5"/>
      <c r="Q243" s="5"/>
      <c r="R243" s="5"/>
      <c r="S243" s="5"/>
      <c r="T243" s="5"/>
      <c r="U243" s="5"/>
      <c r="V243" s="5"/>
      <c r="W243" s="5"/>
      <c r="X243" s="5"/>
      <c r="Z243" s="122" t="str">
        <f>IFERROR(((H243*N243)-(V243*W243))/1000*VLOOKUP(F243,Lists!$C$16:$E$20,2,FALSE)*D243,"")</f>
        <v/>
      </c>
      <c r="AA243" s="124" t="str">
        <f>IFERROR(((H243*N243)-(V243*W243))/1000*VLOOKUP(F243,Lists!$C$16:$E$20,3,FALSE)*E243,"")</f>
        <v/>
      </c>
      <c r="AB243" s="122" t="str">
        <f t="shared" si="7"/>
        <v/>
      </c>
      <c r="AC243" s="124" t="str">
        <f t="shared" si="6"/>
        <v/>
      </c>
      <c r="AD243" s="122" t="str">
        <f>IFERROR(((H243*N243)*(1-IF(I243="",0,VLOOKUP(I243,Lists!$C$23:$D$27,2,FALSE)))-(V243*W243)*(1-IF(X243="",0,VLOOKUP(X243,Lists!$C$23:$D$27,2,FALSE))))/1000*VLOOKUP(F243,Lists!$C$16:$E$20,2,FALSE)*D243,"")</f>
        <v/>
      </c>
      <c r="AE243" s="124" t="str">
        <f>IFERROR(((H243*N243)*(1-IF(I243="",0,VLOOKUP(I243,Lists!$C$23:$D$27,2,FALSE)))-(V243*W243)*(1-IF(X243="",0,VLOOKUP(X243,Lists!$C$23:$D$27,2,FALSE))))/1000*VLOOKUP(F243,Lists!$C$16:$E$20,3,FALSE)*E243,"")</f>
        <v/>
      </c>
      <c r="AF243" s="125" t="str" cm="1">
        <f t="array" ref="AF243">IFERROR(V243*_xlfn.XLOOKUP(1,(P243=Lists!$G$20:$G$63)*(Q243=Lists!$H$20:$H$63),Lists!$I$20:$I$63),"")</f>
        <v/>
      </c>
      <c r="AG243" s="125" t="str">
        <f>IFERROR(IF(I243=X243,"",IF(X243="","",VLOOKUP(X243,Lists!$G$66:$H$70,2,FALSE)*V243*W243)),"")</f>
        <v/>
      </c>
      <c r="AH243" s="108" t="str">
        <f>IFERROR(VLOOKUP(J243,Lists!$G$3:$J$17,2,FALSE),"")</f>
        <v/>
      </c>
      <c r="AI243" s="108" t="str">
        <f>IFERROR(VLOOKUP(J243,Lists!$G$3:$J$17,3,FALSE),"")</f>
        <v/>
      </c>
      <c r="AJ243" s="108" t="str">
        <f>IFERROR(VLOOKUP(J243,Lists!$G$3:$J$17,4,FALSE),"")</f>
        <v/>
      </c>
      <c r="AK243" s="108" t="str">
        <f>IFERROR(VLOOKUP(P243,Lists!$C$30:$D$47,2,FALSE),"")</f>
        <v/>
      </c>
    </row>
    <row r="244" spans="2:37" x14ac:dyDescent="0.25">
      <c r="B244" s="5"/>
      <c r="C244" s="5"/>
      <c r="D244" s="122" t="str">
        <f>IFERROR(VLOOKUP(C244,Lists!$B$3:$E$13,3,FALSE),"")</f>
        <v/>
      </c>
      <c r="E244" s="123" t="str">
        <f>IFERROR(VLOOKUP(C244,Lists!$B$3:$E$13,4,FALSE),"")</f>
        <v/>
      </c>
      <c r="F244" s="5"/>
      <c r="H244" s="5"/>
      <c r="I244" s="5"/>
      <c r="J244" s="5"/>
      <c r="K244" s="5"/>
      <c r="L244" s="5"/>
      <c r="M244" s="5"/>
      <c r="N244" s="122" t="str" cm="1">
        <f t="array" ref="N244">IFERROR(_xlfn.XLOOKUP(1,(J244=Lists!$AC$3:$AC$886)*(K244=Lists!$AD$3:$AD$886)*(L244=Lists!$AE$3:$AE$886)*(M244=Lists!$AF$3:$AF$886),Lists!$AG$3:$AG$886),"")</f>
        <v/>
      </c>
      <c r="P244" s="5"/>
      <c r="Q244" s="5"/>
      <c r="R244" s="5"/>
      <c r="S244" s="5"/>
      <c r="T244" s="5"/>
      <c r="U244" s="5"/>
      <c r="V244" s="5"/>
      <c r="W244" s="5"/>
      <c r="X244" s="5"/>
      <c r="Z244" s="122" t="str">
        <f>IFERROR(((H244*N244)-(V244*W244))/1000*VLOOKUP(F244,Lists!$C$16:$E$20,2,FALSE)*D244,"")</f>
        <v/>
      </c>
      <c r="AA244" s="124" t="str">
        <f>IFERROR(((H244*N244)-(V244*W244))/1000*VLOOKUP(F244,Lists!$C$16:$E$20,3,FALSE)*E244,"")</f>
        <v/>
      </c>
      <c r="AB244" s="122" t="str">
        <f t="shared" si="7"/>
        <v/>
      </c>
      <c r="AC244" s="124" t="str">
        <f t="shared" si="6"/>
        <v/>
      </c>
      <c r="AD244" s="122" t="str">
        <f>IFERROR(((H244*N244)*(1-IF(I244="",0,VLOOKUP(I244,Lists!$C$23:$D$27,2,FALSE)))-(V244*W244)*(1-IF(X244="",0,VLOOKUP(X244,Lists!$C$23:$D$27,2,FALSE))))/1000*VLOOKUP(F244,Lists!$C$16:$E$20,2,FALSE)*D244,"")</f>
        <v/>
      </c>
      <c r="AE244" s="124" t="str">
        <f>IFERROR(((H244*N244)*(1-IF(I244="",0,VLOOKUP(I244,Lists!$C$23:$D$27,2,FALSE)))-(V244*W244)*(1-IF(X244="",0,VLOOKUP(X244,Lists!$C$23:$D$27,2,FALSE))))/1000*VLOOKUP(F244,Lists!$C$16:$E$20,3,FALSE)*E244,"")</f>
        <v/>
      </c>
      <c r="AF244" s="125" t="str" cm="1">
        <f t="array" ref="AF244">IFERROR(V244*_xlfn.XLOOKUP(1,(P244=Lists!$G$20:$G$63)*(Q244=Lists!$H$20:$H$63),Lists!$I$20:$I$63),"")</f>
        <v/>
      </c>
      <c r="AG244" s="125" t="str">
        <f>IFERROR(IF(I244=X244,"",IF(X244="","",VLOOKUP(X244,Lists!$G$66:$H$70,2,FALSE)*V244*W244)),"")</f>
        <v/>
      </c>
      <c r="AH244" s="108" t="str">
        <f>IFERROR(VLOOKUP(J244,Lists!$G$3:$J$17,2,FALSE),"")</f>
        <v/>
      </c>
      <c r="AI244" s="108" t="str">
        <f>IFERROR(VLOOKUP(J244,Lists!$G$3:$J$17,3,FALSE),"")</f>
        <v/>
      </c>
      <c r="AJ244" s="108" t="str">
        <f>IFERROR(VLOOKUP(J244,Lists!$G$3:$J$17,4,FALSE),"")</f>
        <v/>
      </c>
      <c r="AK244" s="108" t="str">
        <f>IFERROR(VLOOKUP(P244,Lists!$C$30:$D$47,2,FALSE),"")</f>
        <v/>
      </c>
    </row>
    <row r="245" spans="2:37" x14ac:dyDescent="0.25">
      <c r="B245" s="5"/>
      <c r="C245" s="5"/>
      <c r="D245" s="122" t="str">
        <f>IFERROR(VLOOKUP(C245,Lists!$B$3:$E$13,3,FALSE),"")</f>
        <v/>
      </c>
      <c r="E245" s="123" t="str">
        <f>IFERROR(VLOOKUP(C245,Lists!$B$3:$E$13,4,FALSE),"")</f>
        <v/>
      </c>
      <c r="F245" s="5"/>
      <c r="H245" s="5"/>
      <c r="I245" s="5"/>
      <c r="J245" s="5"/>
      <c r="K245" s="5"/>
      <c r="L245" s="5"/>
      <c r="M245" s="5"/>
      <c r="N245" s="122" t="str" cm="1">
        <f t="array" ref="N245">IFERROR(_xlfn.XLOOKUP(1,(J245=Lists!$AC$3:$AC$886)*(K245=Lists!$AD$3:$AD$886)*(L245=Lists!$AE$3:$AE$886)*(M245=Lists!$AF$3:$AF$886),Lists!$AG$3:$AG$886),"")</f>
        <v/>
      </c>
      <c r="P245" s="5"/>
      <c r="Q245" s="5"/>
      <c r="R245" s="5"/>
      <c r="S245" s="5"/>
      <c r="T245" s="5"/>
      <c r="U245" s="5"/>
      <c r="V245" s="5"/>
      <c r="W245" s="5"/>
      <c r="X245" s="5"/>
      <c r="Z245" s="122" t="str">
        <f>IFERROR(((H245*N245)-(V245*W245))/1000*VLOOKUP(F245,Lists!$C$16:$E$20,2,FALSE)*D245,"")</f>
        <v/>
      </c>
      <c r="AA245" s="124" t="str">
        <f>IFERROR(((H245*N245)-(V245*W245))/1000*VLOOKUP(F245,Lists!$C$16:$E$20,3,FALSE)*E245,"")</f>
        <v/>
      </c>
      <c r="AB245" s="122" t="str">
        <f t="shared" si="7"/>
        <v/>
      </c>
      <c r="AC245" s="124" t="str">
        <f t="shared" si="6"/>
        <v/>
      </c>
      <c r="AD245" s="122" t="str">
        <f>IFERROR(((H245*N245)*(1-IF(I245="",0,VLOOKUP(I245,Lists!$C$23:$D$27,2,FALSE)))-(V245*W245)*(1-IF(X245="",0,VLOOKUP(X245,Lists!$C$23:$D$27,2,FALSE))))/1000*VLOOKUP(F245,Lists!$C$16:$E$20,2,FALSE)*D245,"")</f>
        <v/>
      </c>
      <c r="AE245" s="124" t="str">
        <f>IFERROR(((H245*N245)*(1-IF(I245="",0,VLOOKUP(I245,Lists!$C$23:$D$27,2,FALSE)))-(V245*W245)*(1-IF(X245="",0,VLOOKUP(X245,Lists!$C$23:$D$27,2,FALSE))))/1000*VLOOKUP(F245,Lists!$C$16:$E$20,3,FALSE)*E245,"")</f>
        <v/>
      </c>
      <c r="AF245" s="125" t="str" cm="1">
        <f t="array" ref="AF245">IFERROR(V245*_xlfn.XLOOKUP(1,(P245=Lists!$G$20:$G$63)*(Q245=Lists!$H$20:$H$63),Lists!$I$20:$I$63),"")</f>
        <v/>
      </c>
      <c r="AG245" s="125" t="str">
        <f>IFERROR(IF(I245=X245,"",IF(X245="","",VLOOKUP(X245,Lists!$G$66:$H$70,2,FALSE)*V245*W245)),"")</f>
        <v/>
      </c>
      <c r="AH245" s="108" t="str">
        <f>IFERROR(VLOOKUP(J245,Lists!$G$3:$J$17,2,FALSE),"")</f>
        <v/>
      </c>
      <c r="AI245" s="108" t="str">
        <f>IFERROR(VLOOKUP(J245,Lists!$G$3:$J$17,3,FALSE),"")</f>
        <v/>
      </c>
      <c r="AJ245" s="108" t="str">
        <f>IFERROR(VLOOKUP(J245,Lists!$G$3:$J$17,4,FALSE),"")</f>
        <v/>
      </c>
      <c r="AK245" s="108" t="str">
        <f>IFERROR(VLOOKUP(P245,Lists!$C$30:$D$47,2,FALSE),"")</f>
        <v/>
      </c>
    </row>
    <row r="246" spans="2:37" x14ac:dyDescent="0.25">
      <c r="B246" s="5"/>
      <c r="C246" s="5"/>
      <c r="D246" s="122" t="str">
        <f>IFERROR(VLOOKUP(C246,Lists!$B$3:$E$13,3,FALSE),"")</f>
        <v/>
      </c>
      <c r="E246" s="123" t="str">
        <f>IFERROR(VLOOKUP(C246,Lists!$B$3:$E$13,4,FALSE),"")</f>
        <v/>
      </c>
      <c r="F246" s="5"/>
      <c r="H246" s="5"/>
      <c r="I246" s="5"/>
      <c r="J246" s="5"/>
      <c r="K246" s="5"/>
      <c r="L246" s="5"/>
      <c r="M246" s="5"/>
      <c r="N246" s="122" t="str" cm="1">
        <f t="array" ref="N246">IFERROR(_xlfn.XLOOKUP(1,(J246=Lists!$AC$3:$AC$886)*(K246=Lists!$AD$3:$AD$886)*(L246=Lists!$AE$3:$AE$886)*(M246=Lists!$AF$3:$AF$886),Lists!$AG$3:$AG$886),"")</f>
        <v/>
      </c>
      <c r="P246" s="5"/>
      <c r="Q246" s="5"/>
      <c r="R246" s="5"/>
      <c r="S246" s="5"/>
      <c r="T246" s="5"/>
      <c r="U246" s="5"/>
      <c r="V246" s="5"/>
      <c r="W246" s="5"/>
      <c r="X246" s="5"/>
      <c r="Z246" s="122" t="str">
        <f>IFERROR(((H246*N246)-(V246*W246))/1000*VLOOKUP(F246,Lists!$C$16:$E$20,2,FALSE)*D246,"")</f>
        <v/>
      </c>
      <c r="AA246" s="124" t="str">
        <f>IFERROR(((H246*N246)-(V246*W246))/1000*VLOOKUP(F246,Lists!$C$16:$E$20,3,FALSE)*E246,"")</f>
        <v/>
      </c>
      <c r="AB246" s="122" t="str">
        <f t="shared" si="7"/>
        <v/>
      </c>
      <c r="AC246" s="124" t="str">
        <f t="shared" si="6"/>
        <v/>
      </c>
      <c r="AD246" s="122" t="str">
        <f>IFERROR(((H246*N246)*(1-IF(I246="",0,VLOOKUP(I246,Lists!$C$23:$D$27,2,FALSE)))-(V246*W246)*(1-IF(X246="",0,VLOOKUP(X246,Lists!$C$23:$D$27,2,FALSE))))/1000*VLOOKUP(F246,Lists!$C$16:$E$20,2,FALSE)*D246,"")</f>
        <v/>
      </c>
      <c r="AE246" s="124" t="str">
        <f>IFERROR(((H246*N246)*(1-IF(I246="",0,VLOOKUP(I246,Lists!$C$23:$D$27,2,FALSE)))-(V246*W246)*(1-IF(X246="",0,VLOOKUP(X246,Lists!$C$23:$D$27,2,FALSE))))/1000*VLOOKUP(F246,Lists!$C$16:$E$20,3,FALSE)*E246,"")</f>
        <v/>
      </c>
      <c r="AF246" s="125" t="str" cm="1">
        <f t="array" ref="AF246">IFERROR(V246*_xlfn.XLOOKUP(1,(P246=Lists!$G$20:$G$63)*(Q246=Lists!$H$20:$H$63),Lists!$I$20:$I$63),"")</f>
        <v/>
      </c>
      <c r="AG246" s="125" t="str">
        <f>IFERROR(IF(I246=X246,"",IF(X246="","",VLOOKUP(X246,Lists!$G$66:$H$70,2,FALSE)*V246*W246)),"")</f>
        <v/>
      </c>
      <c r="AH246" s="108" t="str">
        <f>IFERROR(VLOOKUP(J246,Lists!$G$3:$J$17,2,FALSE),"")</f>
        <v/>
      </c>
      <c r="AI246" s="108" t="str">
        <f>IFERROR(VLOOKUP(J246,Lists!$G$3:$J$17,3,FALSE),"")</f>
        <v/>
      </c>
      <c r="AJ246" s="108" t="str">
        <f>IFERROR(VLOOKUP(J246,Lists!$G$3:$J$17,4,FALSE),"")</f>
        <v/>
      </c>
      <c r="AK246" s="108" t="str">
        <f>IFERROR(VLOOKUP(P246,Lists!$C$30:$D$47,2,FALSE),"")</f>
        <v/>
      </c>
    </row>
    <row r="247" spans="2:37" x14ac:dyDescent="0.25">
      <c r="B247" s="5"/>
      <c r="C247" s="5"/>
      <c r="D247" s="122" t="str">
        <f>IFERROR(VLOOKUP(C247,Lists!$B$3:$E$13,3,FALSE),"")</f>
        <v/>
      </c>
      <c r="E247" s="123" t="str">
        <f>IFERROR(VLOOKUP(C247,Lists!$B$3:$E$13,4,FALSE),"")</f>
        <v/>
      </c>
      <c r="F247" s="5"/>
      <c r="H247" s="5"/>
      <c r="I247" s="5"/>
      <c r="J247" s="5"/>
      <c r="K247" s="5"/>
      <c r="L247" s="5"/>
      <c r="M247" s="5"/>
      <c r="N247" s="122" t="str" cm="1">
        <f t="array" ref="N247">IFERROR(_xlfn.XLOOKUP(1,(J247=Lists!$AC$3:$AC$886)*(K247=Lists!$AD$3:$AD$886)*(L247=Lists!$AE$3:$AE$886)*(M247=Lists!$AF$3:$AF$886),Lists!$AG$3:$AG$886),"")</f>
        <v/>
      </c>
      <c r="P247" s="5"/>
      <c r="Q247" s="5"/>
      <c r="R247" s="5"/>
      <c r="S247" s="5"/>
      <c r="T247" s="5"/>
      <c r="U247" s="5"/>
      <c r="V247" s="5"/>
      <c r="W247" s="5"/>
      <c r="X247" s="5"/>
      <c r="Z247" s="122" t="str">
        <f>IFERROR(((H247*N247)-(V247*W247))/1000*VLOOKUP(F247,Lists!$C$16:$E$20,2,FALSE)*D247,"")</f>
        <v/>
      </c>
      <c r="AA247" s="124" t="str">
        <f>IFERROR(((H247*N247)-(V247*W247))/1000*VLOOKUP(F247,Lists!$C$16:$E$20,3,FALSE)*E247,"")</f>
        <v/>
      </c>
      <c r="AB247" s="122" t="str">
        <f t="shared" si="7"/>
        <v/>
      </c>
      <c r="AC247" s="124" t="str">
        <f t="shared" si="6"/>
        <v/>
      </c>
      <c r="AD247" s="122" t="str">
        <f>IFERROR(((H247*N247)*(1-IF(I247="",0,VLOOKUP(I247,Lists!$C$23:$D$27,2,FALSE)))-(V247*W247)*(1-IF(X247="",0,VLOOKUP(X247,Lists!$C$23:$D$27,2,FALSE))))/1000*VLOOKUP(F247,Lists!$C$16:$E$20,2,FALSE)*D247,"")</f>
        <v/>
      </c>
      <c r="AE247" s="124" t="str">
        <f>IFERROR(((H247*N247)*(1-IF(I247="",0,VLOOKUP(I247,Lists!$C$23:$D$27,2,FALSE)))-(V247*W247)*(1-IF(X247="",0,VLOOKUP(X247,Lists!$C$23:$D$27,2,FALSE))))/1000*VLOOKUP(F247,Lists!$C$16:$E$20,3,FALSE)*E247,"")</f>
        <v/>
      </c>
      <c r="AF247" s="125" t="str" cm="1">
        <f t="array" ref="AF247">IFERROR(V247*_xlfn.XLOOKUP(1,(P247=Lists!$G$20:$G$63)*(Q247=Lists!$H$20:$H$63),Lists!$I$20:$I$63),"")</f>
        <v/>
      </c>
      <c r="AG247" s="125" t="str">
        <f>IFERROR(IF(I247=X247,"",IF(X247="","",VLOOKUP(X247,Lists!$G$66:$H$70,2,FALSE)*V247*W247)),"")</f>
        <v/>
      </c>
      <c r="AH247" s="108" t="str">
        <f>IFERROR(VLOOKUP(J247,Lists!$G$3:$J$17,2,FALSE),"")</f>
        <v/>
      </c>
      <c r="AI247" s="108" t="str">
        <f>IFERROR(VLOOKUP(J247,Lists!$G$3:$J$17,3,FALSE),"")</f>
        <v/>
      </c>
      <c r="AJ247" s="108" t="str">
        <f>IFERROR(VLOOKUP(J247,Lists!$G$3:$J$17,4,FALSE),"")</f>
        <v/>
      </c>
      <c r="AK247" s="108" t="str">
        <f>IFERROR(VLOOKUP(P247,Lists!$C$30:$D$47,2,FALSE),"")</f>
        <v/>
      </c>
    </row>
    <row r="248" spans="2:37" x14ac:dyDescent="0.25">
      <c r="B248" s="5"/>
      <c r="C248" s="5"/>
      <c r="D248" s="122" t="str">
        <f>IFERROR(VLOOKUP(C248,Lists!$B$3:$E$13,3,FALSE),"")</f>
        <v/>
      </c>
      <c r="E248" s="123" t="str">
        <f>IFERROR(VLOOKUP(C248,Lists!$B$3:$E$13,4,FALSE),"")</f>
        <v/>
      </c>
      <c r="F248" s="5"/>
      <c r="H248" s="5"/>
      <c r="I248" s="5"/>
      <c r="J248" s="5"/>
      <c r="K248" s="5"/>
      <c r="L248" s="5"/>
      <c r="M248" s="5"/>
      <c r="N248" s="122" t="str" cm="1">
        <f t="array" ref="N248">IFERROR(_xlfn.XLOOKUP(1,(J248=Lists!$AC$3:$AC$886)*(K248=Lists!$AD$3:$AD$886)*(L248=Lists!$AE$3:$AE$886)*(M248=Lists!$AF$3:$AF$886),Lists!$AG$3:$AG$886),"")</f>
        <v/>
      </c>
      <c r="P248" s="5"/>
      <c r="Q248" s="5"/>
      <c r="R248" s="5"/>
      <c r="S248" s="5"/>
      <c r="T248" s="5"/>
      <c r="U248" s="5"/>
      <c r="V248" s="5"/>
      <c r="W248" s="5"/>
      <c r="X248" s="5"/>
      <c r="Z248" s="122" t="str">
        <f>IFERROR(((H248*N248)-(V248*W248))/1000*VLOOKUP(F248,Lists!$C$16:$E$20,2,FALSE)*D248,"")</f>
        <v/>
      </c>
      <c r="AA248" s="124" t="str">
        <f>IFERROR(((H248*N248)-(V248*W248))/1000*VLOOKUP(F248,Lists!$C$16:$E$20,3,FALSE)*E248,"")</f>
        <v/>
      </c>
      <c r="AB248" s="122" t="str">
        <f t="shared" si="7"/>
        <v/>
      </c>
      <c r="AC248" s="124" t="str">
        <f t="shared" si="6"/>
        <v/>
      </c>
      <c r="AD248" s="122" t="str">
        <f>IFERROR(((H248*N248)*(1-IF(I248="",0,VLOOKUP(I248,Lists!$C$23:$D$27,2,FALSE)))-(V248*W248)*(1-IF(X248="",0,VLOOKUP(X248,Lists!$C$23:$D$27,2,FALSE))))/1000*VLOOKUP(F248,Lists!$C$16:$E$20,2,FALSE)*D248,"")</f>
        <v/>
      </c>
      <c r="AE248" s="124" t="str">
        <f>IFERROR(((H248*N248)*(1-IF(I248="",0,VLOOKUP(I248,Lists!$C$23:$D$27,2,FALSE)))-(V248*W248)*(1-IF(X248="",0,VLOOKUP(X248,Lists!$C$23:$D$27,2,FALSE))))/1000*VLOOKUP(F248,Lists!$C$16:$E$20,3,FALSE)*E248,"")</f>
        <v/>
      </c>
      <c r="AF248" s="125" t="str" cm="1">
        <f t="array" ref="AF248">IFERROR(V248*_xlfn.XLOOKUP(1,(P248=Lists!$G$20:$G$63)*(Q248=Lists!$H$20:$H$63),Lists!$I$20:$I$63),"")</f>
        <v/>
      </c>
      <c r="AG248" s="125" t="str">
        <f>IFERROR(IF(I248=X248,"",IF(X248="","",VLOOKUP(X248,Lists!$G$66:$H$70,2,FALSE)*V248*W248)),"")</f>
        <v/>
      </c>
      <c r="AH248" s="108" t="str">
        <f>IFERROR(VLOOKUP(J248,Lists!$G$3:$J$17,2,FALSE),"")</f>
        <v/>
      </c>
      <c r="AI248" s="108" t="str">
        <f>IFERROR(VLOOKUP(J248,Lists!$G$3:$J$17,3,FALSE),"")</f>
        <v/>
      </c>
      <c r="AJ248" s="108" t="str">
        <f>IFERROR(VLOOKUP(J248,Lists!$G$3:$J$17,4,FALSE),"")</f>
        <v/>
      </c>
      <c r="AK248" s="108" t="str">
        <f>IFERROR(VLOOKUP(P248,Lists!$C$30:$D$47,2,FALSE),"")</f>
        <v/>
      </c>
    </row>
    <row r="249" spans="2:37" x14ac:dyDescent="0.25">
      <c r="B249" s="5"/>
      <c r="C249" s="5"/>
      <c r="D249" s="122" t="str">
        <f>IFERROR(VLOOKUP(C249,Lists!$B$3:$E$13,3,FALSE),"")</f>
        <v/>
      </c>
      <c r="E249" s="123" t="str">
        <f>IFERROR(VLOOKUP(C249,Lists!$B$3:$E$13,4,FALSE),"")</f>
        <v/>
      </c>
      <c r="F249" s="5"/>
      <c r="H249" s="5"/>
      <c r="I249" s="5"/>
      <c r="J249" s="5"/>
      <c r="K249" s="5"/>
      <c r="L249" s="5"/>
      <c r="M249" s="5"/>
      <c r="N249" s="122" t="str" cm="1">
        <f t="array" ref="N249">IFERROR(_xlfn.XLOOKUP(1,(J249=Lists!$AC$3:$AC$886)*(K249=Lists!$AD$3:$AD$886)*(L249=Lists!$AE$3:$AE$886)*(M249=Lists!$AF$3:$AF$886),Lists!$AG$3:$AG$886),"")</f>
        <v/>
      </c>
      <c r="P249" s="5"/>
      <c r="Q249" s="5"/>
      <c r="R249" s="5"/>
      <c r="S249" s="5"/>
      <c r="T249" s="5"/>
      <c r="U249" s="5"/>
      <c r="V249" s="5"/>
      <c r="W249" s="5"/>
      <c r="X249" s="5"/>
      <c r="Z249" s="122" t="str">
        <f>IFERROR(((H249*N249)-(V249*W249))/1000*VLOOKUP(F249,Lists!$C$16:$E$20,2,FALSE)*D249,"")</f>
        <v/>
      </c>
      <c r="AA249" s="124" t="str">
        <f>IFERROR(((H249*N249)-(V249*W249))/1000*VLOOKUP(F249,Lists!$C$16:$E$20,3,FALSE)*E249,"")</f>
        <v/>
      </c>
      <c r="AB249" s="122" t="str">
        <f t="shared" si="7"/>
        <v/>
      </c>
      <c r="AC249" s="124" t="str">
        <f t="shared" si="6"/>
        <v/>
      </c>
      <c r="AD249" s="122" t="str">
        <f>IFERROR(((H249*N249)*(1-IF(I249="",0,VLOOKUP(I249,Lists!$C$23:$D$27,2,FALSE)))-(V249*W249)*(1-IF(X249="",0,VLOOKUP(X249,Lists!$C$23:$D$27,2,FALSE))))/1000*VLOOKUP(F249,Lists!$C$16:$E$20,2,FALSE)*D249,"")</f>
        <v/>
      </c>
      <c r="AE249" s="124" t="str">
        <f>IFERROR(((H249*N249)*(1-IF(I249="",0,VLOOKUP(I249,Lists!$C$23:$D$27,2,FALSE)))-(V249*W249)*(1-IF(X249="",0,VLOOKUP(X249,Lists!$C$23:$D$27,2,FALSE))))/1000*VLOOKUP(F249,Lists!$C$16:$E$20,3,FALSE)*E249,"")</f>
        <v/>
      </c>
      <c r="AF249" s="125" t="str" cm="1">
        <f t="array" ref="AF249">IFERROR(V249*_xlfn.XLOOKUP(1,(P249=Lists!$G$20:$G$63)*(Q249=Lists!$H$20:$H$63),Lists!$I$20:$I$63),"")</f>
        <v/>
      </c>
      <c r="AG249" s="125" t="str">
        <f>IFERROR(IF(I249=X249,"",IF(X249="","",VLOOKUP(X249,Lists!$G$66:$H$70,2,FALSE)*V249*W249)),"")</f>
        <v/>
      </c>
      <c r="AH249" s="108" t="str">
        <f>IFERROR(VLOOKUP(J249,Lists!$G$3:$J$17,2,FALSE),"")</f>
        <v/>
      </c>
      <c r="AI249" s="108" t="str">
        <f>IFERROR(VLOOKUP(J249,Lists!$G$3:$J$17,3,FALSE),"")</f>
        <v/>
      </c>
      <c r="AJ249" s="108" t="str">
        <f>IFERROR(VLOOKUP(J249,Lists!$G$3:$J$17,4,FALSE),"")</f>
        <v/>
      </c>
      <c r="AK249" s="108" t="str">
        <f>IFERROR(VLOOKUP(P249,Lists!$C$30:$D$47,2,FALSE),"")</f>
        <v/>
      </c>
    </row>
    <row r="250" spans="2:37" x14ac:dyDescent="0.25">
      <c r="B250" s="5"/>
      <c r="C250" s="5"/>
      <c r="D250" s="122" t="str">
        <f>IFERROR(VLOOKUP(C250,Lists!$B$3:$E$13,3,FALSE),"")</f>
        <v/>
      </c>
      <c r="E250" s="123" t="str">
        <f>IFERROR(VLOOKUP(C250,Lists!$B$3:$E$13,4,FALSE),"")</f>
        <v/>
      </c>
      <c r="F250" s="5"/>
      <c r="H250" s="5"/>
      <c r="I250" s="5"/>
      <c r="J250" s="5"/>
      <c r="K250" s="5"/>
      <c r="L250" s="5"/>
      <c r="M250" s="5"/>
      <c r="N250" s="122" t="str" cm="1">
        <f t="array" ref="N250">IFERROR(_xlfn.XLOOKUP(1,(J250=Lists!$AC$3:$AC$886)*(K250=Lists!$AD$3:$AD$886)*(L250=Lists!$AE$3:$AE$886)*(M250=Lists!$AF$3:$AF$886),Lists!$AG$3:$AG$886),"")</f>
        <v/>
      </c>
      <c r="P250" s="5"/>
      <c r="Q250" s="5"/>
      <c r="R250" s="5"/>
      <c r="S250" s="5"/>
      <c r="T250" s="5"/>
      <c r="U250" s="5"/>
      <c r="V250" s="5"/>
      <c r="W250" s="5"/>
      <c r="X250" s="5"/>
      <c r="Z250" s="122" t="str">
        <f>IFERROR(((H250*N250)-(V250*W250))/1000*VLOOKUP(F250,Lists!$C$16:$E$20,2,FALSE)*D250,"")</f>
        <v/>
      </c>
      <c r="AA250" s="124" t="str">
        <f>IFERROR(((H250*N250)-(V250*W250))/1000*VLOOKUP(F250,Lists!$C$16:$E$20,3,FALSE)*E250,"")</f>
        <v/>
      </c>
      <c r="AB250" s="122" t="str">
        <f t="shared" si="7"/>
        <v/>
      </c>
      <c r="AC250" s="124" t="str">
        <f t="shared" si="6"/>
        <v/>
      </c>
      <c r="AD250" s="122" t="str">
        <f>IFERROR(((H250*N250)*(1-IF(I250="",0,VLOOKUP(I250,Lists!$C$23:$D$27,2,FALSE)))-(V250*W250)*(1-IF(X250="",0,VLOOKUP(X250,Lists!$C$23:$D$27,2,FALSE))))/1000*VLOOKUP(F250,Lists!$C$16:$E$20,2,FALSE)*D250,"")</f>
        <v/>
      </c>
      <c r="AE250" s="124" t="str">
        <f>IFERROR(((H250*N250)*(1-IF(I250="",0,VLOOKUP(I250,Lists!$C$23:$D$27,2,FALSE)))-(V250*W250)*(1-IF(X250="",0,VLOOKUP(X250,Lists!$C$23:$D$27,2,FALSE))))/1000*VLOOKUP(F250,Lists!$C$16:$E$20,3,FALSE)*E250,"")</f>
        <v/>
      </c>
      <c r="AF250" s="125" t="str" cm="1">
        <f t="array" ref="AF250">IFERROR(V250*_xlfn.XLOOKUP(1,(P250=Lists!$G$20:$G$63)*(Q250=Lists!$H$20:$H$63),Lists!$I$20:$I$63),"")</f>
        <v/>
      </c>
      <c r="AG250" s="125" t="str">
        <f>IFERROR(IF(I250=X250,"",IF(X250="","",VLOOKUP(X250,Lists!$G$66:$H$70,2,FALSE)*V250*W250)),"")</f>
        <v/>
      </c>
      <c r="AH250" s="108" t="str">
        <f>IFERROR(VLOOKUP(J250,Lists!$G$3:$J$17,2,FALSE),"")</f>
        <v/>
      </c>
      <c r="AI250" s="108" t="str">
        <f>IFERROR(VLOOKUP(J250,Lists!$G$3:$J$17,3,FALSE),"")</f>
        <v/>
      </c>
      <c r="AJ250" s="108" t="str">
        <f>IFERROR(VLOOKUP(J250,Lists!$G$3:$J$17,4,FALSE),"")</f>
        <v/>
      </c>
      <c r="AK250" s="108" t="str">
        <f>IFERROR(VLOOKUP(P250,Lists!$C$30:$D$47,2,FALSE),"")</f>
        <v/>
      </c>
    </row>
    <row r="251" spans="2:37" x14ac:dyDescent="0.25">
      <c r="B251" s="5"/>
      <c r="C251" s="5"/>
      <c r="D251" s="122" t="str">
        <f>IFERROR(VLOOKUP(C251,Lists!$B$3:$E$13,3,FALSE),"")</f>
        <v/>
      </c>
      <c r="E251" s="123" t="str">
        <f>IFERROR(VLOOKUP(C251,Lists!$B$3:$E$13,4,FALSE),"")</f>
        <v/>
      </c>
      <c r="F251" s="5"/>
      <c r="H251" s="5"/>
      <c r="I251" s="5"/>
      <c r="J251" s="5"/>
      <c r="K251" s="5"/>
      <c r="L251" s="5"/>
      <c r="M251" s="5"/>
      <c r="N251" s="122" t="str" cm="1">
        <f t="array" ref="N251">IFERROR(_xlfn.XLOOKUP(1,(J251=Lists!$AC$3:$AC$886)*(K251=Lists!$AD$3:$AD$886)*(L251=Lists!$AE$3:$AE$886)*(M251=Lists!$AF$3:$AF$886),Lists!$AG$3:$AG$886),"")</f>
        <v/>
      </c>
      <c r="P251" s="5"/>
      <c r="Q251" s="5"/>
      <c r="R251" s="5"/>
      <c r="S251" s="5"/>
      <c r="T251" s="5"/>
      <c r="U251" s="5"/>
      <c r="V251" s="5"/>
      <c r="W251" s="5"/>
      <c r="X251" s="5"/>
      <c r="Z251" s="122" t="str">
        <f>IFERROR(((H251*N251)-(V251*W251))/1000*VLOOKUP(F251,Lists!$C$16:$E$20,2,FALSE)*D251,"")</f>
        <v/>
      </c>
      <c r="AA251" s="124" t="str">
        <f>IFERROR(((H251*N251)-(V251*W251))/1000*VLOOKUP(F251,Lists!$C$16:$E$20,3,FALSE)*E251,"")</f>
        <v/>
      </c>
      <c r="AB251" s="122" t="str">
        <f t="shared" si="7"/>
        <v/>
      </c>
      <c r="AC251" s="124" t="str">
        <f t="shared" si="6"/>
        <v/>
      </c>
      <c r="AD251" s="122" t="str">
        <f>IFERROR(((H251*N251)*(1-IF(I251="",0,VLOOKUP(I251,Lists!$C$23:$D$27,2,FALSE)))-(V251*W251)*(1-IF(X251="",0,VLOOKUP(X251,Lists!$C$23:$D$27,2,FALSE))))/1000*VLOOKUP(F251,Lists!$C$16:$E$20,2,FALSE)*D251,"")</f>
        <v/>
      </c>
      <c r="AE251" s="124" t="str">
        <f>IFERROR(((H251*N251)*(1-IF(I251="",0,VLOOKUP(I251,Lists!$C$23:$D$27,2,FALSE)))-(V251*W251)*(1-IF(X251="",0,VLOOKUP(X251,Lists!$C$23:$D$27,2,FALSE))))/1000*VLOOKUP(F251,Lists!$C$16:$E$20,3,FALSE)*E251,"")</f>
        <v/>
      </c>
      <c r="AF251" s="125" t="str" cm="1">
        <f t="array" ref="AF251">IFERROR(V251*_xlfn.XLOOKUP(1,(P251=Lists!$G$20:$G$63)*(Q251=Lists!$H$20:$H$63),Lists!$I$20:$I$63),"")</f>
        <v/>
      </c>
      <c r="AG251" s="125" t="str">
        <f>IFERROR(IF(I251=X251,"",IF(X251="","",VLOOKUP(X251,Lists!$G$66:$H$70,2,FALSE)*V251*W251)),"")</f>
        <v/>
      </c>
      <c r="AH251" s="108" t="str">
        <f>IFERROR(VLOOKUP(J251,Lists!$G$3:$J$17,2,FALSE),"")</f>
        <v/>
      </c>
      <c r="AI251" s="108" t="str">
        <f>IFERROR(VLOOKUP(J251,Lists!$G$3:$J$17,3,FALSE),"")</f>
        <v/>
      </c>
      <c r="AJ251" s="108" t="str">
        <f>IFERROR(VLOOKUP(J251,Lists!$G$3:$J$17,4,FALSE),"")</f>
        <v/>
      </c>
      <c r="AK251" s="108" t="str">
        <f>IFERROR(VLOOKUP(P251,Lists!$C$30:$D$47,2,FALSE),"")</f>
        <v/>
      </c>
    </row>
    <row r="252" spans="2:37" x14ac:dyDescent="0.25">
      <c r="B252" s="5"/>
      <c r="C252" s="5"/>
      <c r="D252" s="122" t="str">
        <f>IFERROR(VLOOKUP(C252,Lists!$B$3:$E$13,3,FALSE),"")</f>
        <v/>
      </c>
      <c r="E252" s="123" t="str">
        <f>IFERROR(VLOOKUP(C252,Lists!$B$3:$E$13,4,FALSE),"")</f>
        <v/>
      </c>
      <c r="F252" s="5"/>
      <c r="H252" s="5"/>
      <c r="I252" s="5"/>
      <c r="J252" s="5"/>
      <c r="K252" s="5"/>
      <c r="L252" s="5"/>
      <c r="M252" s="5"/>
      <c r="N252" s="122" t="str" cm="1">
        <f t="array" ref="N252">IFERROR(_xlfn.XLOOKUP(1,(J252=Lists!$AC$3:$AC$886)*(K252=Lists!$AD$3:$AD$886)*(L252=Lists!$AE$3:$AE$886)*(M252=Lists!$AF$3:$AF$886),Lists!$AG$3:$AG$886),"")</f>
        <v/>
      </c>
      <c r="P252" s="5"/>
      <c r="Q252" s="5"/>
      <c r="R252" s="5"/>
      <c r="S252" s="5"/>
      <c r="T252" s="5"/>
      <c r="U252" s="5"/>
      <c r="V252" s="5"/>
      <c r="W252" s="5"/>
      <c r="X252" s="5"/>
      <c r="Z252" s="122" t="str">
        <f>IFERROR(((H252*N252)-(V252*W252))/1000*VLOOKUP(F252,Lists!$C$16:$E$20,2,FALSE)*D252,"")</f>
        <v/>
      </c>
      <c r="AA252" s="124" t="str">
        <f>IFERROR(((H252*N252)-(V252*W252))/1000*VLOOKUP(F252,Lists!$C$16:$E$20,3,FALSE)*E252,"")</f>
        <v/>
      </c>
      <c r="AB252" s="122" t="str">
        <f t="shared" si="7"/>
        <v/>
      </c>
      <c r="AC252" s="124" t="str">
        <f t="shared" si="6"/>
        <v/>
      </c>
      <c r="AD252" s="122" t="str">
        <f>IFERROR(((H252*N252)*(1-IF(I252="",0,VLOOKUP(I252,Lists!$C$23:$D$27,2,FALSE)))-(V252*W252)*(1-IF(X252="",0,VLOOKUP(X252,Lists!$C$23:$D$27,2,FALSE))))/1000*VLOOKUP(F252,Lists!$C$16:$E$20,2,FALSE)*D252,"")</f>
        <v/>
      </c>
      <c r="AE252" s="124" t="str">
        <f>IFERROR(((H252*N252)*(1-IF(I252="",0,VLOOKUP(I252,Lists!$C$23:$D$27,2,FALSE)))-(V252*W252)*(1-IF(X252="",0,VLOOKUP(X252,Lists!$C$23:$D$27,2,FALSE))))/1000*VLOOKUP(F252,Lists!$C$16:$E$20,3,FALSE)*E252,"")</f>
        <v/>
      </c>
      <c r="AF252" s="125" t="str" cm="1">
        <f t="array" ref="AF252">IFERROR(V252*_xlfn.XLOOKUP(1,(P252=Lists!$G$20:$G$63)*(Q252=Lists!$H$20:$H$63),Lists!$I$20:$I$63),"")</f>
        <v/>
      </c>
      <c r="AG252" s="125" t="str">
        <f>IFERROR(IF(I252=X252,"",IF(X252="","",VLOOKUP(X252,Lists!$G$66:$H$70,2,FALSE)*V252*W252)),"")</f>
        <v/>
      </c>
      <c r="AH252" s="108" t="str">
        <f>IFERROR(VLOOKUP(J252,Lists!$G$3:$J$17,2,FALSE),"")</f>
        <v/>
      </c>
      <c r="AI252" s="108" t="str">
        <f>IFERROR(VLOOKUP(J252,Lists!$G$3:$J$17,3,FALSE),"")</f>
        <v/>
      </c>
      <c r="AJ252" s="108" t="str">
        <f>IFERROR(VLOOKUP(J252,Lists!$G$3:$J$17,4,FALSE),"")</f>
        <v/>
      </c>
      <c r="AK252" s="108" t="str">
        <f>IFERROR(VLOOKUP(P252,Lists!$C$30:$D$47,2,FALSE),"")</f>
        <v/>
      </c>
    </row>
    <row r="253" spans="2:37" x14ac:dyDescent="0.25">
      <c r="B253" s="5"/>
      <c r="C253" s="5"/>
      <c r="D253" s="122" t="str">
        <f>IFERROR(VLOOKUP(C253,Lists!$B$3:$E$13,3,FALSE),"")</f>
        <v/>
      </c>
      <c r="E253" s="123" t="str">
        <f>IFERROR(VLOOKUP(C253,Lists!$B$3:$E$13,4,FALSE),"")</f>
        <v/>
      </c>
      <c r="F253" s="5"/>
      <c r="H253" s="5"/>
      <c r="I253" s="5"/>
      <c r="J253" s="5"/>
      <c r="K253" s="5"/>
      <c r="L253" s="5"/>
      <c r="M253" s="5"/>
      <c r="N253" s="122" t="str" cm="1">
        <f t="array" ref="N253">IFERROR(_xlfn.XLOOKUP(1,(J253=Lists!$AC$3:$AC$886)*(K253=Lists!$AD$3:$AD$886)*(L253=Lists!$AE$3:$AE$886)*(M253=Lists!$AF$3:$AF$886),Lists!$AG$3:$AG$886),"")</f>
        <v/>
      </c>
      <c r="P253" s="5"/>
      <c r="Q253" s="5"/>
      <c r="R253" s="5"/>
      <c r="S253" s="5"/>
      <c r="T253" s="5"/>
      <c r="U253" s="5"/>
      <c r="V253" s="5"/>
      <c r="W253" s="5"/>
      <c r="X253" s="5"/>
      <c r="Z253" s="122" t="str">
        <f>IFERROR(((H253*N253)-(V253*W253))/1000*VLOOKUP(F253,Lists!$C$16:$E$20,2,FALSE)*D253,"")</f>
        <v/>
      </c>
      <c r="AA253" s="124" t="str">
        <f>IFERROR(((H253*N253)-(V253*W253))/1000*VLOOKUP(F253,Lists!$C$16:$E$20,3,FALSE)*E253,"")</f>
        <v/>
      </c>
      <c r="AB253" s="122" t="str">
        <f t="shared" si="7"/>
        <v/>
      </c>
      <c r="AC253" s="124" t="str">
        <f t="shared" si="6"/>
        <v/>
      </c>
      <c r="AD253" s="122" t="str">
        <f>IFERROR(((H253*N253)*(1-IF(I253="",0,VLOOKUP(I253,Lists!$C$23:$D$27,2,FALSE)))-(V253*W253)*(1-IF(X253="",0,VLOOKUP(X253,Lists!$C$23:$D$27,2,FALSE))))/1000*VLOOKUP(F253,Lists!$C$16:$E$20,2,FALSE)*D253,"")</f>
        <v/>
      </c>
      <c r="AE253" s="124" t="str">
        <f>IFERROR(((H253*N253)*(1-IF(I253="",0,VLOOKUP(I253,Lists!$C$23:$D$27,2,FALSE)))-(V253*W253)*(1-IF(X253="",0,VLOOKUP(X253,Lists!$C$23:$D$27,2,FALSE))))/1000*VLOOKUP(F253,Lists!$C$16:$E$20,3,FALSE)*E253,"")</f>
        <v/>
      </c>
      <c r="AF253" s="125" t="str" cm="1">
        <f t="array" ref="AF253">IFERROR(V253*_xlfn.XLOOKUP(1,(P253=Lists!$G$20:$G$63)*(Q253=Lists!$H$20:$H$63),Lists!$I$20:$I$63),"")</f>
        <v/>
      </c>
      <c r="AG253" s="125" t="str">
        <f>IFERROR(IF(I253=X253,"",IF(X253="","",VLOOKUP(X253,Lists!$G$66:$H$70,2,FALSE)*V253*W253)),"")</f>
        <v/>
      </c>
      <c r="AH253" s="108" t="str">
        <f>IFERROR(VLOOKUP(J253,Lists!$G$3:$J$17,2,FALSE),"")</f>
        <v/>
      </c>
      <c r="AI253" s="108" t="str">
        <f>IFERROR(VLOOKUP(J253,Lists!$G$3:$J$17,3,FALSE),"")</f>
        <v/>
      </c>
      <c r="AJ253" s="108" t="str">
        <f>IFERROR(VLOOKUP(J253,Lists!$G$3:$J$17,4,FALSE),"")</f>
        <v/>
      </c>
      <c r="AK253" s="108" t="str">
        <f>IFERROR(VLOOKUP(P253,Lists!$C$30:$D$47,2,FALSE),"")</f>
        <v/>
      </c>
    </row>
    <row r="254" spans="2:37" x14ac:dyDescent="0.25">
      <c r="B254" s="5"/>
      <c r="C254" s="5"/>
      <c r="D254" s="122" t="str">
        <f>IFERROR(VLOOKUP(C254,Lists!$B$3:$E$13,3,FALSE),"")</f>
        <v/>
      </c>
      <c r="E254" s="123" t="str">
        <f>IFERROR(VLOOKUP(C254,Lists!$B$3:$E$13,4,FALSE),"")</f>
        <v/>
      </c>
      <c r="F254" s="5"/>
      <c r="H254" s="5"/>
      <c r="I254" s="5"/>
      <c r="J254" s="5"/>
      <c r="K254" s="5"/>
      <c r="L254" s="5"/>
      <c r="M254" s="5"/>
      <c r="N254" s="122" t="str" cm="1">
        <f t="array" ref="N254">IFERROR(_xlfn.XLOOKUP(1,(J254=Lists!$AC$3:$AC$886)*(K254=Lists!$AD$3:$AD$886)*(L254=Lists!$AE$3:$AE$886)*(M254=Lists!$AF$3:$AF$886),Lists!$AG$3:$AG$886),"")</f>
        <v/>
      </c>
      <c r="P254" s="5"/>
      <c r="Q254" s="5"/>
      <c r="R254" s="5"/>
      <c r="S254" s="5"/>
      <c r="T254" s="5"/>
      <c r="U254" s="5"/>
      <c r="V254" s="5"/>
      <c r="W254" s="5"/>
      <c r="X254" s="5"/>
      <c r="Z254" s="122" t="str">
        <f>IFERROR(((H254*N254)-(V254*W254))/1000*VLOOKUP(F254,Lists!$C$16:$E$20,2,FALSE)*D254,"")</f>
        <v/>
      </c>
      <c r="AA254" s="124" t="str">
        <f>IFERROR(((H254*N254)-(V254*W254))/1000*VLOOKUP(F254,Lists!$C$16:$E$20,3,FALSE)*E254,"")</f>
        <v/>
      </c>
      <c r="AB254" s="122" t="str">
        <f t="shared" si="7"/>
        <v/>
      </c>
      <c r="AC254" s="124" t="str">
        <f t="shared" si="6"/>
        <v/>
      </c>
      <c r="AD254" s="122" t="str">
        <f>IFERROR(((H254*N254)*(1-IF(I254="",0,VLOOKUP(I254,Lists!$C$23:$D$27,2,FALSE)))-(V254*W254)*(1-IF(X254="",0,VLOOKUP(X254,Lists!$C$23:$D$27,2,FALSE))))/1000*VLOOKUP(F254,Lists!$C$16:$E$20,2,FALSE)*D254,"")</f>
        <v/>
      </c>
      <c r="AE254" s="124" t="str">
        <f>IFERROR(((H254*N254)*(1-IF(I254="",0,VLOOKUP(I254,Lists!$C$23:$D$27,2,FALSE)))-(V254*W254)*(1-IF(X254="",0,VLOOKUP(X254,Lists!$C$23:$D$27,2,FALSE))))/1000*VLOOKUP(F254,Lists!$C$16:$E$20,3,FALSE)*E254,"")</f>
        <v/>
      </c>
      <c r="AF254" s="125" t="str" cm="1">
        <f t="array" ref="AF254">IFERROR(V254*_xlfn.XLOOKUP(1,(P254=Lists!$G$20:$G$63)*(Q254=Lists!$H$20:$H$63),Lists!$I$20:$I$63),"")</f>
        <v/>
      </c>
      <c r="AG254" s="125" t="str">
        <f>IFERROR(IF(I254=X254,"",IF(X254="","",VLOOKUP(X254,Lists!$G$66:$H$70,2,FALSE)*V254*W254)),"")</f>
        <v/>
      </c>
      <c r="AH254" s="108" t="str">
        <f>IFERROR(VLOOKUP(J254,Lists!$G$3:$J$17,2,FALSE),"")</f>
        <v/>
      </c>
      <c r="AI254" s="108" t="str">
        <f>IFERROR(VLOOKUP(J254,Lists!$G$3:$J$17,3,FALSE),"")</f>
        <v/>
      </c>
      <c r="AJ254" s="108" t="str">
        <f>IFERROR(VLOOKUP(J254,Lists!$G$3:$J$17,4,FALSE),"")</f>
        <v/>
      </c>
      <c r="AK254" s="108" t="str">
        <f>IFERROR(VLOOKUP(P254,Lists!$C$30:$D$47,2,FALSE),"")</f>
        <v/>
      </c>
    </row>
    <row r="255" spans="2:37" x14ac:dyDescent="0.25">
      <c r="B255" s="5"/>
      <c r="C255" s="5"/>
      <c r="D255" s="122" t="str">
        <f>IFERROR(VLOOKUP(C255,Lists!$B$3:$E$13,3,FALSE),"")</f>
        <v/>
      </c>
      <c r="E255" s="123" t="str">
        <f>IFERROR(VLOOKUP(C255,Lists!$B$3:$E$13,4,FALSE),"")</f>
        <v/>
      </c>
      <c r="F255" s="5"/>
      <c r="H255" s="5"/>
      <c r="I255" s="5"/>
      <c r="J255" s="5"/>
      <c r="K255" s="5"/>
      <c r="L255" s="5"/>
      <c r="M255" s="5"/>
      <c r="N255" s="122" t="str" cm="1">
        <f t="array" ref="N255">IFERROR(_xlfn.XLOOKUP(1,(J255=Lists!$AC$3:$AC$886)*(K255=Lists!$AD$3:$AD$886)*(L255=Lists!$AE$3:$AE$886)*(M255=Lists!$AF$3:$AF$886),Lists!$AG$3:$AG$886),"")</f>
        <v/>
      </c>
      <c r="P255" s="5"/>
      <c r="Q255" s="5"/>
      <c r="R255" s="5"/>
      <c r="S255" s="5"/>
      <c r="T255" s="5"/>
      <c r="U255" s="5"/>
      <c r="V255" s="5"/>
      <c r="W255" s="5"/>
      <c r="X255" s="5"/>
      <c r="Z255" s="122" t="str">
        <f>IFERROR(((H255*N255)-(V255*W255))/1000*VLOOKUP(F255,Lists!$C$16:$E$20,2,FALSE)*D255,"")</f>
        <v/>
      </c>
      <c r="AA255" s="124" t="str">
        <f>IFERROR(((H255*N255)-(V255*W255))/1000*VLOOKUP(F255,Lists!$C$16:$E$20,3,FALSE)*E255,"")</f>
        <v/>
      </c>
      <c r="AB255" s="122" t="str">
        <f t="shared" si="7"/>
        <v/>
      </c>
      <c r="AC255" s="124" t="str">
        <f t="shared" si="6"/>
        <v/>
      </c>
      <c r="AD255" s="122" t="str">
        <f>IFERROR(((H255*N255)*(1-IF(I255="",0,VLOOKUP(I255,Lists!$C$23:$D$27,2,FALSE)))-(V255*W255)*(1-IF(X255="",0,VLOOKUP(X255,Lists!$C$23:$D$27,2,FALSE))))/1000*VLOOKUP(F255,Lists!$C$16:$E$20,2,FALSE)*D255,"")</f>
        <v/>
      </c>
      <c r="AE255" s="124" t="str">
        <f>IFERROR(((H255*N255)*(1-IF(I255="",0,VLOOKUP(I255,Lists!$C$23:$D$27,2,FALSE)))-(V255*W255)*(1-IF(X255="",0,VLOOKUP(X255,Lists!$C$23:$D$27,2,FALSE))))/1000*VLOOKUP(F255,Lists!$C$16:$E$20,3,FALSE)*E255,"")</f>
        <v/>
      </c>
      <c r="AF255" s="125" t="str" cm="1">
        <f t="array" ref="AF255">IFERROR(V255*_xlfn.XLOOKUP(1,(P255=Lists!$G$20:$G$63)*(Q255=Lists!$H$20:$H$63),Lists!$I$20:$I$63),"")</f>
        <v/>
      </c>
      <c r="AG255" s="125" t="str">
        <f>IFERROR(IF(I255=X255,"",IF(X255="","",VLOOKUP(X255,Lists!$G$66:$H$70,2,FALSE)*V255*W255)),"")</f>
        <v/>
      </c>
      <c r="AH255" s="108" t="str">
        <f>IFERROR(VLOOKUP(J255,Lists!$G$3:$J$17,2,FALSE),"")</f>
        <v/>
      </c>
      <c r="AI255" s="108" t="str">
        <f>IFERROR(VLOOKUP(J255,Lists!$G$3:$J$17,3,FALSE),"")</f>
        <v/>
      </c>
      <c r="AJ255" s="108" t="str">
        <f>IFERROR(VLOOKUP(J255,Lists!$G$3:$J$17,4,FALSE),"")</f>
        <v/>
      </c>
      <c r="AK255" s="108" t="str">
        <f>IFERROR(VLOOKUP(P255,Lists!$C$30:$D$47,2,FALSE),"")</f>
        <v/>
      </c>
    </row>
    <row r="256" spans="2:37" x14ac:dyDescent="0.25">
      <c r="B256" s="5"/>
      <c r="C256" s="5"/>
      <c r="D256" s="122" t="str">
        <f>IFERROR(VLOOKUP(C256,Lists!$B$3:$E$13,3,FALSE),"")</f>
        <v/>
      </c>
      <c r="E256" s="123" t="str">
        <f>IFERROR(VLOOKUP(C256,Lists!$B$3:$E$13,4,FALSE),"")</f>
        <v/>
      </c>
      <c r="F256" s="5"/>
      <c r="H256" s="5"/>
      <c r="I256" s="5"/>
      <c r="J256" s="5"/>
      <c r="K256" s="5"/>
      <c r="L256" s="5"/>
      <c r="M256" s="5"/>
      <c r="N256" s="122" t="str" cm="1">
        <f t="array" ref="N256">IFERROR(_xlfn.XLOOKUP(1,(J256=Lists!$AC$3:$AC$886)*(K256=Lists!$AD$3:$AD$886)*(L256=Lists!$AE$3:$AE$886)*(M256=Lists!$AF$3:$AF$886),Lists!$AG$3:$AG$886),"")</f>
        <v/>
      </c>
      <c r="P256" s="5"/>
      <c r="Q256" s="5"/>
      <c r="R256" s="5"/>
      <c r="S256" s="5"/>
      <c r="T256" s="5"/>
      <c r="U256" s="5"/>
      <c r="V256" s="5"/>
      <c r="W256" s="5"/>
      <c r="X256" s="5"/>
      <c r="Z256" s="122" t="str">
        <f>IFERROR(((H256*N256)-(V256*W256))/1000*VLOOKUP(F256,Lists!$C$16:$E$20,2,FALSE)*D256,"")</f>
        <v/>
      </c>
      <c r="AA256" s="124" t="str">
        <f>IFERROR(((H256*N256)-(V256*W256))/1000*VLOOKUP(F256,Lists!$C$16:$E$20,3,FALSE)*E256,"")</f>
        <v/>
      </c>
      <c r="AB256" s="122" t="str">
        <f t="shared" si="7"/>
        <v/>
      </c>
      <c r="AC256" s="124" t="str">
        <f t="shared" si="6"/>
        <v/>
      </c>
      <c r="AD256" s="122" t="str">
        <f>IFERROR(((H256*N256)*(1-IF(I256="",0,VLOOKUP(I256,Lists!$C$23:$D$27,2,FALSE)))-(V256*W256)*(1-IF(X256="",0,VLOOKUP(X256,Lists!$C$23:$D$27,2,FALSE))))/1000*VLOOKUP(F256,Lists!$C$16:$E$20,2,FALSE)*D256,"")</f>
        <v/>
      </c>
      <c r="AE256" s="124" t="str">
        <f>IFERROR(((H256*N256)*(1-IF(I256="",0,VLOOKUP(I256,Lists!$C$23:$D$27,2,FALSE)))-(V256*W256)*(1-IF(X256="",0,VLOOKUP(X256,Lists!$C$23:$D$27,2,FALSE))))/1000*VLOOKUP(F256,Lists!$C$16:$E$20,3,FALSE)*E256,"")</f>
        <v/>
      </c>
      <c r="AF256" s="125" t="str" cm="1">
        <f t="array" ref="AF256">IFERROR(V256*_xlfn.XLOOKUP(1,(P256=Lists!$G$20:$G$63)*(Q256=Lists!$H$20:$H$63),Lists!$I$20:$I$63),"")</f>
        <v/>
      </c>
      <c r="AG256" s="125" t="str">
        <f>IFERROR(IF(I256=X256,"",IF(X256="","",VLOOKUP(X256,Lists!$G$66:$H$70,2,FALSE)*V256*W256)),"")</f>
        <v/>
      </c>
      <c r="AH256" s="108" t="str">
        <f>IFERROR(VLOOKUP(J256,Lists!$G$3:$J$17,2,FALSE),"")</f>
        <v/>
      </c>
      <c r="AI256" s="108" t="str">
        <f>IFERROR(VLOOKUP(J256,Lists!$G$3:$J$17,3,FALSE),"")</f>
        <v/>
      </c>
      <c r="AJ256" s="108" t="str">
        <f>IFERROR(VLOOKUP(J256,Lists!$G$3:$J$17,4,FALSE),"")</f>
        <v/>
      </c>
      <c r="AK256" s="108" t="str">
        <f>IFERROR(VLOOKUP(P256,Lists!$C$30:$D$47,2,FALSE),"")</f>
        <v/>
      </c>
    </row>
    <row r="257" spans="2:37" x14ac:dyDescent="0.25">
      <c r="B257" s="5"/>
      <c r="C257" s="5"/>
      <c r="D257" s="122" t="str">
        <f>IFERROR(VLOOKUP(C257,Lists!$B$3:$E$13,3,FALSE),"")</f>
        <v/>
      </c>
      <c r="E257" s="123" t="str">
        <f>IFERROR(VLOOKUP(C257,Lists!$B$3:$E$13,4,FALSE),"")</f>
        <v/>
      </c>
      <c r="F257" s="5"/>
      <c r="H257" s="5"/>
      <c r="I257" s="5"/>
      <c r="J257" s="5"/>
      <c r="K257" s="5"/>
      <c r="L257" s="5"/>
      <c r="M257" s="5"/>
      <c r="N257" s="122" t="str" cm="1">
        <f t="array" ref="N257">IFERROR(_xlfn.XLOOKUP(1,(J257=Lists!$AC$3:$AC$886)*(K257=Lists!$AD$3:$AD$886)*(L257=Lists!$AE$3:$AE$886)*(M257=Lists!$AF$3:$AF$886),Lists!$AG$3:$AG$886),"")</f>
        <v/>
      </c>
      <c r="P257" s="5"/>
      <c r="Q257" s="5"/>
      <c r="R257" s="5"/>
      <c r="S257" s="5"/>
      <c r="T257" s="5"/>
      <c r="U257" s="5"/>
      <c r="V257" s="5"/>
      <c r="W257" s="5"/>
      <c r="X257" s="5"/>
      <c r="Z257" s="122" t="str">
        <f>IFERROR(((H257*N257)-(V257*W257))/1000*VLOOKUP(F257,Lists!$C$16:$E$20,2,FALSE)*D257,"")</f>
        <v/>
      </c>
      <c r="AA257" s="124" t="str">
        <f>IFERROR(((H257*N257)-(V257*W257))/1000*VLOOKUP(F257,Lists!$C$16:$E$20,3,FALSE)*E257,"")</f>
        <v/>
      </c>
      <c r="AB257" s="122" t="str">
        <f t="shared" si="7"/>
        <v/>
      </c>
      <c r="AC257" s="124" t="str">
        <f t="shared" si="6"/>
        <v/>
      </c>
      <c r="AD257" s="122" t="str">
        <f>IFERROR(((H257*N257)*(1-IF(I257="",0,VLOOKUP(I257,Lists!$C$23:$D$27,2,FALSE)))-(V257*W257)*(1-IF(X257="",0,VLOOKUP(X257,Lists!$C$23:$D$27,2,FALSE))))/1000*VLOOKUP(F257,Lists!$C$16:$E$20,2,FALSE)*D257,"")</f>
        <v/>
      </c>
      <c r="AE257" s="124" t="str">
        <f>IFERROR(((H257*N257)*(1-IF(I257="",0,VLOOKUP(I257,Lists!$C$23:$D$27,2,FALSE)))-(V257*W257)*(1-IF(X257="",0,VLOOKUP(X257,Lists!$C$23:$D$27,2,FALSE))))/1000*VLOOKUP(F257,Lists!$C$16:$E$20,3,FALSE)*E257,"")</f>
        <v/>
      </c>
      <c r="AF257" s="125" t="str" cm="1">
        <f t="array" ref="AF257">IFERROR(V257*_xlfn.XLOOKUP(1,(P257=Lists!$G$20:$G$63)*(Q257=Lists!$H$20:$H$63),Lists!$I$20:$I$63),"")</f>
        <v/>
      </c>
      <c r="AG257" s="125" t="str">
        <f>IFERROR(IF(I257=X257,"",IF(X257="","",VLOOKUP(X257,Lists!$G$66:$H$70,2,FALSE)*V257*W257)),"")</f>
        <v/>
      </c>
      <c r="AH257" s="108" t="str">
        <f>IFERROR(VLOOKUP(J257,Lists!$G$3:$J$17,2,FALSE),"")</f>
        <v/>
      </c>
      <c r="AI257" s="108" t="str">
        <f>IFERROR(VLOOKUP(J257,Lists!$G$3:$J$17,3,FALSE),"")</f>
        <v/>
      </c>
      <c r="AJ257" s="108" t="str">
        <f>IFERROR(VLOOKUP(J257,Lists!$G$3:$J$17,4,FALSE),"")</f>
        <v/>
      </c>
      <c r="AK257" s="108" t="str">
        <f>IFERROR(VLOOKUP(P257,Lists!$C$30:$D$47,2,FALSE),"")</f>
        <v/>
      </c>
    </row>
    <row r="258" spans="2:37" x14ac:dyDescent="0.25">
      <c r="B258" s="5"/>
      <c r="C258" s="5"/>
      <c r="D258" s="122" t="str">
        <f>IFERROR(VLOOKUP(C258,Lists!$B$3:$E$13,3,FALSE),"")</f>
        <v/>
      </c>
      <c r="E258" s="123" t="str">
        <f>IFERROR(VLOOKUP(C258,Lists!$B$3:$E$13,4,FALSE),"")</f>
        <v/>
      </c>
      <c r="F258" s="5"/>
      <c r="H258" s="5"/>
      <c r="I258" s="5"/>
      <c r="J258" s="5"/>
      <c r="K258" s="5"/>
      <c r="L258" s="5"/>
      <c r="M258" s="5"/>
      <c r="N258" s="122" t="str" cm="1">
        <f t="array" ref="N258">IFERROR(_xlfn.XLOOKUP(1,(J258=Lists!$AC$3:$AC$886)*(K258=Lists!$AD$3:$AD$886)*(L258=Lists!$AE$3:$AE$886)*(M258=Lists!$AF$3:$AF$886),Lists!$AG$3:$AG$886),"")</f>
        <v/>
      </c>
      <c r="P258" s="5"/>
      <c r="Q258" s="5"/>
      <c r="R258" s="5"/>
      <c r="S258" s="5"/>
      <c r="T258" s="5"/>
      <c r="U258" s="5"/>
      <c r="V258" s="5"/>
      <c r="W258" s="5"/>
      <c r="X258" s="5"/>
      <c r="Z258" s="122" t="str">
        <f>IFERROR(((H258*N258)-(V258*W258))/1000*VLOOKUP(F258,Lists!$C$16:$E$20,2,FALSE)*D258,"")</f>
        <v/>
      </c>
      <c r="AA258" s="124" t="str">
        <f>IFERROR(((H258*N258)-(V258*W258))/1000*VLOOKUP(F258,Lists!$C$16:$E$20,3,FALSE)*E258,"")</f>
        <v/>
      </c>
      <c r="AB258" s="122" t="str">
        <f t="shared" si="7"/>
        <v/>
      </c>
      <c r="AC258" s="124" t="str">
        <f t="shared" si="6"/>
        <v/>
      </c>
      <c r="AD258" s="122" t="str">
        <f>IFERROR(((H258*N258)*(1-IF(I258="",0,VLOOKUP(I258,Lists!$C$23:$D$27,2,FALSE)))-(V258*W258)*(1-IF(X258="",0,VLOOKUP(X258,Lists!$C$23:$D$27,2,FALSE))))/1000*VLOOKUP(F258,Lists!$C$16:$E$20,2,FALSE)*D258,"")</f>
        <v/>
      </c>
      <c r="AE258" s="124" t="str">
        <f>IFERROR(((H258*N258)*(1-IF(I258="",0,VLOOKUP(I258,Lists!$C$23:$D$27,2,FALSE)))-(V258*W258)*(1-IF(X258="",0,VLOOKUP(X258,Lists!$C$23:$D$27,2,FALSE))))/1000*VLOOKUP(F258,Lists!$C$16:$E$20,3,FALSE)*E258,"")</f>
        <v/>
      </c>
      <c r="AF258" s="125" t="str" cm="1">
        <f t="array" ref="AF258">IFERROR(V258*_xlfn.XLOOKUP(1,(P258=Lists!$G$20:$G$63)*(Q258=Lists!$H$20:$H$63),Lists!$I$20:$I$63),"")</f>
        <v/>
      </c>
      <c r="AG258" s="125" t="str">
        <f>IFERROR(IF(I258=X258,"",IF(X258="","",VLOOKUP(X258,Lists!$G$66:$H$70,2,FALSE)*V258*W258)),"")</f>
        <v/>
      </c>
      <c r="AH258" s="108" t="str">
        <f>IFERROR(VLOOKUP(J258,Lists!$G$3:$J$17,2,FALSE),"")</f>
        <v/>
      </c>
      <c r="AI258" s="108" t="str">
        <f>IFERROR(VLOOKUP(J258,Lists!$G$3:$J$17,3,FALSE),"")</f>
        <v/>
      </c>
      <c r="AJ258" s="108" t="str">
        <f>IFERROR(VLOOKUP(J258,Lists!$G$3:$J$17,4,FALSE),"")</f>
        <v/>
      </c>
      <c r="AK258" s="108" t="str">
        <f>IFERROR(VLOOKUP(P258,Lists!$C$30:$D$47,2,FALSE),"")</f>
        <v/>
      </c>
    </row>
    <row r="259" spans="2:37" x14ac:dyDescent="0.25">
      <c r="B259" s="5"/>
      <c r="C259" s="5"/>
      <c r="D259" s="122" t="str">
        <f>IFERROR(VLOOKUP(C259,Lists!$B$3:$E$13,3,FALSE),"")</f>
        <v/>
      </c>
      <c r="E259" s="123" t="str">
        <f>IFERROR(VLOOKUP(C259,Lists!$B$3:$E$13,4,FALSE),"")</f>
        <v/>
      </c>
      <c r="F259" s="5"/>
      <c r="H259" s="5"/>
      <c r="I259" s="5"/>
      <c r="J259" s="5"/>
      <c r="K259" s="5"/>
      <c r="L259" s="5"/>
      <c r="M259" s="5"/>
      <c r="N259" s="122" t="str" cm="1">
        <f t="array" ref="N259">IFERROR(_xlfn.XLOOKUP(1,(J259=Lists!$AC$3:$AC$886)*(K259=Lists!$AD$3:$AD$886)*(L259=Lists!$AE$3:$AE$886)*(M259=Lists!$AF$3:$AF$886),Lists!$AG$3:$AG$886),"")</f>
        <v/>
      </c>
      <c r="P259" s="5"/>
      <c r="Q259" s="5"/>
      <c r="R259" s="5"/>
      <c r="S259" s="5"/>
      <c r="T259" s="5"/>
      <c r="U259" s="5"/>
      <c r="V259" s="5"/>
      <c r="W259" s="5"/>
      <c r="X259" s="5"/>
      <c r="Z259" s="122" t="str">
        <f>IFERROR(((H259*N259)-(V259*W259))/1000*VLOOKUP(F259,Lists!$C$16:$E$20,2,FALSE)*D259,"")</f>
        <v/>
      </c>
      <c r="AA259" s="124" t="str">
        <f>IFERROR(((H259*N259)-(V259*W259))/1000*VLOOKUP(F259,Lists!$C$16:$E$20,3,FALSE)*E259,"")</f>
        <v/>
      </c>
      <c r="AB259" s="122" t="str">
        <f t="shared" si="7"/>
        <v/>
      </c>
      <c r="AC259" s="124" t="str">
        <f t="shared" si="6"/>
        <v/>
      </c>
      <c r="AD259" s="122" t="str">
        <f>IFERROR(((H259*N259)*(1-IF(I259="",0,VLOOKUP(I259,Lists!$C$23:$D$27,2,FALSE)))-(V259*W259)*(1-IF(X259="",0,VLOOKUP(X259,Lists!$C$23:$D$27,2,FALSE))))/1000*VLOOKUP(F259,Lists!$C$16:$E$20,2,FALSE)*D259,"")</f>
        <v/>
      </c>
      <c r="AE259" s="124" t="str">
        <f>IFERROR(((H259*N259)*(1-IF(I259="",0,VLOOKUP(I259,Lists!$C$23:$D$27,2,FALSE)))-(V259*W259)*(1-IF(X259="",0,VLOOKUP(X259,Lists!$C$23:$D$27,2,FALSE))))/1000*VLOOKUP(F259,Lists!$C$16:$E$20,3,FALSE)*E259,"")</f>
        <v/>
      </c>
      <c r="AF259" s="125" t="str" cm="1">
        <f t="array" ref="AF259">IFERROR(V259*_xlfn.XLOOKUP(1,(P259=Lists!$G$20:$G$63)*(Q259=Lists!$H$20:$H$63),Lists!$I$20:$I$63),"")</f>
        <v/>
      </c>
      <c r="AG259" s="125" t="str">
        <f>IFERROR(IF(I259=X259,"",IF(X259="","",VLOOKUP(X259,Lists!$G$66:$H$70,2,FALSE)*V259*W259)),"")</f>
        <v/>
      </c>
      <c r="AH259" s="108" t="str">
        <f>IFERROR(VLOOKUP(J259,Lists!$G$3:$J$17,2,FALSE),"")</f>
        <v/>
      </c>
      <c r="AI259" s="108" t="str">
        <f>IFERROR(VLOOKUP(J259,Lists!$G$3:$J$17,3,FALSE),"")</f>
        <v/>
      </c>
      <c r="AJ259" s="108" t="str">
        <f>IFERROR(VLOOKUP(J259,Lists!$G$3:$J$17,4,FALSE),"")</f>
        <v/>
      </c>
      <c r="AK259" s="108" t="str">
        <f>IFERROR(VLOOKUP(P259,Lists!$C$30:$D$47,2,FALSE),"")</f>
        <v/>
      </c>
    </row>
    <row r="260" spans="2:37" x14ac:dyDescent="0.25">
      <c r="B260" s="5"/>
      <c r="C260" s="5"/>
      <c r="D260" s="122" t="str">
        <f>IFERROR(VLOOKUP(C260,Lists!$B$3:$E$13,3,FALSE),"")</f>
        <v/>
      </c>
      <c r="E260" s="123" t="str">
        <f>IFERROR(VLOOKUP(C260,Lists!$B$3:$E$13,4,FALSE),"")</f>
        <v/>
      </c>
      <c r="F260" s="5"/>
      <c r="H260" s="5"/>
      <c r="I260" s="5"/>
      <c r="J260" s="5"/>
      <c r="K260" s="5"/>
      <c r="L260" s="5"/>
      <c r="M260" s="5"/>
      <c r="N260" s="122" t="str" cm="1">
        <f t="array" ref="N260">IFERROR(_xlfn.XLOOKUP(1,(J260=Lists!$AC$3:$AC$886)*(K260=Lists!$AD$3:$AD$886)*(L260=Lists!$AE$3:$AE$886)*(M260=Lists!$AF$3:$AF$886),Lists!$AG$3:$AG$886),"")</f>
        <v/>
      </c>
      <c r="P260" s="5"/>
      <c r="Q260" s="5"/>
      <c r="R260" s="5"/>
      <c r="S260" s="5"/>
      <c r="T260" s="5"/>
      <c r="U260" s="5"/>
      <c r="V260" s="5"/>
      <c r="W260" s="5"/>
      <c r="X260" s="5"/>
      <c r="Z260" s="122" t="str">
        <f>IFERROR(((H260*N260)-(V260*W260))/1000*VLOOKUP(F260,Lists!$C$16:$E$20,2,FALSE)*D260,"")</f>
        <v/>
      </c>
      <c r="AA260" s="124" t="str">
        <f>IFERROR(((H260*N260)-(V260*W260))/1000*VLOOKUP(F260,Lists!$C$16:$E$20,3,FALSE)*E260,"")</f>
        <v/>
      </c>
      <c r="AB260" s="122" t="str">
        <f t="shared" si="7"/>
        <v/>
      </c>
      <c r="AC260" s="124" t="str">
        <f t="shared" si="6"/>
        <v/>
      </c>
      <c r="AD260" s="122" t="str">
        <f>IFERROR(((H260*N260)*(1-IF(I260="",0,VLOOKUP(I260,Lists!$C$23:$D$27,2,FALSE)))-(V260*W260)*(1-IF(X260="",0,VLOOKUP(X260,Lists!$C$23:$D$27,2,FALSE))))/1000*VLOOKUP(F260,Lists!$C$16:$E$20,2,FALSE)*D260,"")</f>
        <v/>
      </c>
      <c r="AE260" s="124" t="str">
        <f>IFERROR(((H260*N260)*(1-IF(I260="",0,VLOOKUP(I260,Lists!$C$23:$D$27,2,FALSE)))-(V260*W260)*(1-IF(X260="",0,VLOOKUP(X260,Lists!$C$23:$D$27,2,FALSE))))/1000*VLOOKUP(F260,Lists!$C$16:$E$20,3,FALSE)*E260,"")</f>
        <v/>
      </c>
      <c r="AF260" s="125" t="str" cm="1">
        <f t="array" ref="AF260">IFERROR(V260*_xlfn.XLOOKUP(1,(P260=Lists!$G$20:$G$63)*(Q260=Lists!$H$20:$H$63),Lists!$I$20:$I$63),"")</f>
        <v/>
      </c>
      <c r="AG260" s="125" t="str">
        <f>IFERROR(IF(I260=X260,"",IF(X260="","",VLOOKUP(X260,Lists!$G$66:$H$70,2,FALSE)*V260*W260)),"")</f>
        <v/>
      </c>
      <c r="AH260" s="108" t="str">
        <f>IFERROR(VLOOKUP(J260,Lists!$G$3:$J$17,2,FALSE),"")</f>
        <v/>
      </c>
      <c r="AI260" s="108" t="str">
        <f>IFERROR(VLOOKUP(J260,Lists!$G$3:$J$17,3,FALSE),"")</f>
        <v/>
      </c>
      <c r="AJ260" s="108" t="str">
        <f>IFERROR(VLOOKUP(J260,Lists!$G$3:$J$17,4,FALSE),"")</f>
        <v/>
      </c>
      <c r="AK260" s="108" t="str">
        <f>IFERROR(VLOOKUP(P260,Lists!$C$30:$D$47,2,FALSE),"")</f>
        <v/>
      </c>
    </row>
    <row r="261" spans="2:37" x14ac:dyDescent="0.25">
      <c r="B261" s="5"/>
      <c r="C261" s="5"/>
      <c r="D261" s="122" t="str">
        <f>IFERROR(VLOOKUP(C261,Lists!$B$3:$E$13,3,FALSE),"")</f>
        <v/>
      </c>
      <c r="E261" s="123" t="str">
        <f>IFERROR(VLOOKUP(C261,Lists!$B$3:$E$13,4,FALSE),"")</f>
        <v/>
      </c>
      <c r="F261" s="5"/>
      <c r="H261" s="5"/>
      <c r="I261" s="5"/>
      <c r="J261" s="5"/>
      <c r="K261" s="5"/>
      <c r="L261" s="5"/>
      <c r="M261" s="5"/>
      <c r="N261" s="122" t="str" cm="1">
        <f t="array" ref="N261">IFERROR(_xlfn.XLOOKUP(1,(J261=Lists!$AC$3:$AC$886)*(K261=Lists!$AD$3:$AD$886)*(L261=Lists!$AE$3:$AE$886)*(M261=Lists!$AF$3:$AF$886),Lists!$AG$3:$AG$886),"")</f>
        <v/>
      </c>
      <c r="P261" s="5"/>
      <c r="Q261" s="5"/>
      <c r="R261" s="5"/>
      <c r="S261" s="5"/>
      <c r="T261" s="5"/>
      <c r="U261" s="5"/>
      <c r="V261" s="5"/>
      <c r="W261" s="5"/>
      <c r="X261" s="5"/>
      <c r="Z261" s="122" t="str">
        <f>IFERROR(((H261*N261)-(V261*W261))/1000*VLOOKUP(F261,Lists!$C$16:$E$20,2,FALSE)*D261,"")</f>
        <v/>
      </c>
      <c r="AA261" s="124" t="str">
        <f>IFERROR(((H261*N261)-(V261*W261))/1000*VLOOKUP(F261,Lists!$C$16:$E$20,3,FALSE)*E261,"")</f>
        <v/>
      </c>
      <c r="AB261" s="122" t="str">
        <f t="shared" si="7"/>
        <v/>
      </c>
      <c r="AC261" s="124" t="str">
        <f t="shared" si="6"/>
        <v/>
      </c>
      <c r="AD261" s="122" t="str">
        <f>IFERROR(((H261*N261)*(1-IF(I261="",0,VLOOKUP(I261,Lists!$C$23:$D$27,2,FALSE)))-(V261*W261)*(1-IF(X261="",0,VLOOKUP(X261,Lists!$C$23:$D$27,2,FALSE))))/1000*VLOOKUP(F261,Lists!$C$16:$E$20,2,FALSE)*D261,"")</f>
        <v/>
      </c>
      <c r="AE261" s="124" t="str">
        <f>IFERROR(((H261*N261)*(1-IF(I261="",0,VLOOKUP(I261,Lists!$C$23:$D$27,2,FALSE)))-(V261*W261)*(1-IF(X261="",0,VLOOKUP(X261,Lists!$C$23:$D$27,2,FALSE))))/1000*VLOOKUP(F261,Lists!$C$16:$E$20,3,FALSE)*E261,"")</f>
        <v/>
      </c>
      <c r="AF261" s="125" t="str" cm="1">
        <f t="array" ref="AF261">IFERROR(V261*_xlfn.XLOOKUP(1,(P261=Lists!$G$20:$G$63)*(Q261=Lists!$H$20:$H$63),Lists!$I$20:$I$63),"")</f>
        <v/>
      </c>
      <c r="AG261" s="125" t="str">
        <f>IFERROR(IF(I261=X261,"",IF(X261="","",VLOOKUP(X261,Lists!$G$66:$H$70,2,FALSE)*V261*W261)),"")</f>
        <v/>
      </c>
      <c r="AH261" s="108" t="str">
        <f>IFERROR(VLOOKUP(J261,Lists!$G$3:$J$17,2,FALSE),"")</f>
        <v/>
      </c>
      <c r="AI261" s="108" t="str">
        <f>IFERROR(VLOOKUP(J261,Lists!$G$3:$J$17,3,FALSE),"")</f>
        <v/>
      </c>
      <c r="AJ261" s="108" t="str">
        <f>IFERROR(VLOOKUP(J261,Lists!$G$3:$J$17,4,FALSE),"")</f>
        <v/>
      </c>
      <c r="AK261" s="108" t="str">
        <f>IFERROR(VLOOKUP(P261,Lists!$C$30:$D$47,2,FALSE),"")</f>
        <v/>
      </c>
    </row>
    <row r="262" spans="2:37" x14ac:dyDescent="0.25">
      <c r="B262" s="5"/>
      <c r="C262" s="5"/>
      <c r="D262" s="122" t="str">
        <f>IFERROR(VLOOKUP(C262,Lists!$B$3:$E$13,3,FALSE),"")</f>
        <v/>
      </c>
      <c r="E262" s="123" t="str">
        <f>IFERROR(VLOOKUP(C262,Lists!$B$3:$E$13,4,FALSE),"")</f>
        <v/>
      </c>
      <c r="F262" s="5"/>
      <c r="H262" s="5"/>
      <c r="I262" s="5"/>
      <c r="J262" s="5"/>
      <c r="K262" s="5"/>
      <c r="L262" s="5"/>
      <c r="M262" s="5"/>
      <c r="N262" s="122" t="str" cm="1">
        <f t="array" ref="N262">IFERROR(_xlfn.XLOOKUP(1,(J262=Lists!$AC$3:$AC$886)*(K262=Lists!$AD$3:$AD$886)*(L262=Lists!$AE$3:$AE$886)*(M262=Lists!$AF$3:$AF$886),Lists!$AG$3:$AG$886),"")</f>
        <v/>
      </c>
      <c r="P262" s="5"/>
      <c r="Q262" s="5"/>
      <c r="R262" s="5"/>
      <c r="S262" s="5"/>
      <c r="T262" s="5"/>
      <c r="U262" s="5"/>
      <c r="V262" s="5"/>
      <c r="W262" s="5"/>
      <c r="X262" s="5"/>
      <c r="Z262" s="122" t="str">
        <f>IFERROR(((H262*N262)-(V262*W262))/1000*VLOOKUP(F262,Lists!$C$16:$E$20,2,FALSE)*D262,"")</f>
        <v/>
      </c>
      <c r="AA262" s="124" t="str">
        <f>IFERROR(((H262*N262)-(V262*W262))/1000*VLOOKUP(F262,Lists!$C$16:$E$20,3,FALSE)*E262,"")</f>
        <v/>
      </c>
      <c r="AB262" s="122" t="str">
        <f t="shared" si="7"/>
        <v/>
      </c>
      <c r="AC262" s="124" t="str">
        <f t="shared" si="6"/>
        <v/>
      </c>
      <c r="AD262" s="122" t="str">
        <f>IFERROR(((H262*N262)*(1-IF(I262="",0,VLOOKUP(I262,Lists!$C$23:$D$27,2,FALSE)))-(V262*W262)*(1-IF(X262="",0,VLOOKUP(X262,Lists!$C$23:$D$27,2,FALSE))))/1000*VLOOKUP(F262,Lists!$C$16:$E$20,2,FALSE)*D262,"")</f>
        <v/>
      </c>
      <c r="AE262" s="124" t="str">
        <f>IFERROR(((H262*N262)*(1-IF(I262="",0,VLOOKUP(I262,Lists!$C$23:$D$27,2,FALSE)))-(V262*W262)*(1-IF(X262="",0,VLOOKUP(X262,Lists!$C$23:$D$27,2,FALSE))))/1000*VLOOKUP(F262,Lists!$C$16:$E$20,3,FALSE)*E262,"")</f>
        <v/>
      </c>
      <c r="AF262" s="125" t="str" cm="1">
        <f t="array" ref="AF262">IFERROR(V262*_xlfn.XLOOKUP(1,(P262=Lists!$G$20:$G$63)*(Q262=Lists!$H$20:$H$63),Lists!$I$20:$I$63),"")</f>
        <v/>
      </c>
      <c r="AG262" s="125" t="str">
        <f>IFERROR(IF(I262=X262,"",IF(X262="","",VLOOKUP(X262,Lists!$G$66:$H$70,2,FALSE)*V262*W262)),"")</f>
        <v/>
      </c>
      <c r="AH262" s="108" t="str">
        <f>IFERROR(VLOOKUP(J262,Lists!$G$3:$J$17,2,FALSE),"")</f>
        <v/>
      </c>
      <c r="AI262" s="108" t="str">
        <f>IFERROR(VLOOKUP(J262,Lists!$G$3:$J$17,3,FALSE),"")</f>
        <v/>
      </c>
      <c r="AJ262" s="108" t="str">
        <f>IFERROR(VLOOKUP(J262,Lists!$G$3:$J$17,4,FALSE),"")</f>
        <v/>
      </c>
      <c r="AK262" s="108" t="str">
        <f>IFERROR(VLOOKUP(P262,Lists!$C$30:$D$47,2,FALSE),"")</f>
        <v/>
      </c>
    </row>
    <row r="263" spans="2:37" x14ac:dyDescent="0.25">
      <c r="B263" s="5"/>
      <c r="C263" s="5"/>
      <c r="D263" s="122" t="str">
        <f>IFERROR(VLOOKUP(C263,Lists!$B$3:$E$13,3,FALSE),"")</f>
        <v/>
      </c>
      <c r="E263" s="123" t="str">
        <f>IFERROR(VLOOKUP(C263,Lists!$B$3:$E$13,4,FALSE),"")</f>
        <v/>
      </c>
      <c r="F263" s="5"/>
      <c r="H263" s="5"/>
      <c r="I263" s="5"/>
      <c r="J263" s="5"/>
      <c r="K263" s="5"/>
      <c r="L263" s="5"/>
      <c r="M263" s="5"/>
      <c r="N263" s="122" t="str" cm="1">
        <f t="array" ref="N263">IFERROR(_xlfn.XLOOKUP(1,(J263=Lists!$AC$3:$AC$886)*(K263=Lists!$AD$3:$AD$886)*(L263=Lists!$AE$3:$AE$886)*(M263=Lists!$AF$3:$AF$886),Lists!$AG$3:$AG$886),"")</f>
        <v/>
      </c>
      <c r="P263" s="5"/>
      <c r="Q263" s="5"/>
      <c r="R263" s="5"/>
      <c r="S263" s="5"/>
      <c r="T263" s="5"/>
      <c r="U263" s="5"/>
      <c r="V263" s="5"/>
      <c r="W263" s="5"/>
      <c r="X263" s="5"/>
      <c r="Z263" s="122" t="str">
        <f>IFERROR(((H263*N263)-(V263*W263))/1000*VLOOKUP(F263,Lists!$C$16:$E$20,2,FALSE)*D263,"")</f>
        <v/>
      </c>
      <c r="AA263" s="124" t="str">
        <f>IFERROR(((H263*N263)-(V263*W263))/1000*VLOOKUP(F263,Lists!$C$16:$E$20,3,FALSE)*E263,"")</f>
        <v/>
      </c>
      <c r="AB263" s="122" t="str">
        <f t="shared" si="7"/>
        <v/>
      </c>
      <c r="AC263" s="124" t="str">
        <f t="shared" si="6"/>
        <v/>
      </c>
      <c r="AD263" s="122" t="str">
        <f>IFERROR(((H263*N263)*(1-IF(I263="",0,VLOOKUP(I263,Lists!$C$23:$D$27,2,FALSE)))-(V263*W263)*(1-IF(X263="",0,VLOOKUP(X263,Lists!$C$23:$D$27,2,FALSE))))/1000*VLOOKUP(F263,Lists!$C$16:$E$20,2,FALSE)*D263,"")</f>
        <v/>
      </c>
      <c r="AE263" s="124" t="str">
        <f>IFERROR(((H263*N263)*(1-IF(I263="",0,VLOOKUP(I263,Lists!$C$23:$D$27,2,FALSE)))-(V263*W263)*(1-IF(X263="",0,VLOOKUP(X263,Lists!$C$23:$D$27,2,FALSE))))/1000*VLOOKUP(F263,Lists!$C$16:$E$20,3,FALSE)*E263,"")</f>
        <v/>
      </c>
      <c r="AF263" s="125" t="str" cm="1">
        <f t="array" ref="AF263">IFERROR(V263*_xlfn.XLOOKUP(1,(P263=Lists!$G$20:$G$63)*(Q263=Lists!$H$20:$H$63),Lists!$I$20:$I$63),"")</f>
        <v/>
      </c>
      <c r="AG263" s="125" t="str">
        <f>IFERROR(IF(I263=X263,"",IF(X263="","",VLOOKUP(X263,Lists!$G$66:$H$70,2,FALSE)*V263*W263)),"")</f>
        <v/>
      </c>
      <c r="AH263" s="108" t="str">
        <f>IFERROR(VLOOKUP(J263,Lists!$G$3:$J$17,2,FALSE),"")</f>
        <v/>
      </c>
      <c r="AI263" s="108" t="str">
        <f>IFERROR(VLOOKUP(J263,Lists!$G$3:$J$17,3,FALSE),"")</f>
        <v/>
      </c>
      <c r="AJ263" s="108" t="str">
        <f>IFERROR(VLOOKUP(J263,Lists!$G$3:$J$17,4,FALSE),"")</f>
        <v/>
      </c>
      <c r="AK263" s="108" t="str">
        <f>IFERROR(VLOOKUP(P263,Lists!$C$30:$D$47,2,FALSE),"")</f>
        <v/>
      </c>
    </row>
    <row r="264" spans="2:37" x14ac:dyDescent="0.25">
      <c r="B264" s="5"/>
      <c r="C264" s="5"/>
      <c r="D264" s="122" t="str">
        <f>IFERROR(VLOOKUP(C264,Lists!$B$3:$E$13,3,FALSE),"")</f>
        <v/>
      </c>
      <c r="E264" s="123" t="str">
        <f>IFERROR(VLOOKUP(C264,Lists!$B$3:$E$13,4,FALSE),"")</f>
        <v/>
      </c>
      <c r="F264" s="5"/>
      <c r="H264" s="5"/>
      <c r="I264" s="5"/>
      <c r="J264" s="5"/>
      <c r="K264" s="5"/>
      <c r="L264" s="5"/>
      <c r="M264" s="5"/>
      <c r="N264" s="122" t="str" cm="1">
        <f t="array" ref="N264">IFERROR(_xlfn.XLOOKUP(1,(J264=Lists!$AC$3:$AC$886)*(K264=Lists!$AD$3:$AD$886)*(L264=Lists!$AE$3:$AE$886)*(M264=Lists!$AF$3:$AF$886),Lists!$AG$3:$AG$886),"")</f>
        <v/>
      </c>
      <c r="P264" s="5"/>
      <c r="Q264" s="5"/>
      <c r="R264" s="5"/>
      <c r="S264" s="5"/>
      <c r="T264" s="5"/>
      <c r="U264" s="5"/>
      <c r="V264" s="5"/>
      <c r="W264" s="5"/>
      <c r="X264" s="5"/>
      <c r="Z264" s="122" t="str">
        <f>IFERROR(((H264*N264)-(V264*W264))/1000*VLOOKUP(F264,Lists!$C$16:$E$20,2,FALSE)*D264,"")</f>
        <v/>
      </c>
      <c r="AA264" s="124" t="str">
        <f>IFERROR(((H264*N264)-(V264*W264))/1000*VLOOKUP(F264,Lists!$C$16:$E$20,3,FALSE)*E264,"")</f>
        <v/>
      </c>
      <c r="AB264" s="122" t="str">
        <f t="shared" si="7"/>
        <v/>
      </c>
      <c r="AC264" s="124" t="str">
        <f t="shared" si="6"/>
        <v/>
      </c>
      <c r="AD264" s="122" t="str">
        <f>IFERROR(((H264*N264)*(1-IF(I264="",0,VLOOKUP(I264,Lists!$C$23:$D$27,2,FALSE)))-(V264*W264)*(1-IF(X264="",0,VLOOKUP(X264,Lists!$C$23:$D$27,2,FALSE))))/1000*VLOOKUP(F264,Lists!$C$16:$E$20,2,FALSE)*D264,"")</f>
        <v/>
      </c>
      <c r="AE264" s="124" t="str">
        <f>IFERROR(((H264*N264)*(1-IF(I264="",0,VLOOKUP(I264,Lists!$C$23:$D$27,2,FALSE)))-(V264*W264)*(1-IF(X264="",0,VLOOKUP(X264,Lists!$C$23:$D$27,2,FALSE))))/1000*VLOOKUP(F264,Lists!$C$16:$E$20,3,FALSE)*E264,"")</f>
        <v/>
      </c>
      <c r="AF264" s="125" t="str" cm="1">
        <f t="array" ref="AF264">IFERROR(V264*_xlfn.XLOOKUP(1,(P264=Lists!$G$20:$G$63)*(Q264=Lists!$H$20:$H$63),Lists!$I$20:$I$63),"")</f>
        <v/>
      </c>
      <c r="AG264" s="125" t="str">
        <f>IFERROR(IF(I264=X264,"",IF(X264="","",VLOOKUP(X264,Lists!$G$66:$H$70,2,FALSE)*V264*W264)),"")</f>
        <v/>
      </c>
      <c r="AH264" s="108" t="str">
        <f>IFERROR(VLOOKUP(J264,Lists!$G$3:$J$17,2,FALSE),"")</f>
        <v/>
      </c>
      <c r="AI264" s="108" t="str">
        <f>IFERROR(VLOOKUP(J264,Lists!$G$3:$J$17,3,FALSE),"")</f>
        <v/>
      </c>
      <c r="AJ264" s="108" t="str">
        <f>IFERROR(VLOOKUP(J264,Lists!$G$3:$J$17,4,FALSE),"")</f>
        <v/>
      </c>
      <c r="AK264" s="108" t="str">
        <f>IFERROR(VLOOKUP(P264,Lists!$C$30:$D$47,2,FALSE),"")</f>
        <v/>
      </c>
    </row>
    <row r="265" spans="2:37" x14ac:dyDescent="0.25">
      <c r="B265" s="5"/>
      <c r="C265" s="5"/>
      <c r="D265" s="122" t="str">
        <f>IFERROR(VLOOKUP(C265,Lists!$B$3:$E$13,3,FALSE),"")</f>
        <v/>
      </c>
      <c r="E265" s="123" t="str">
        <f>IFERROR(VLOOKUP(C265,Lists!$B$3:$E$13,4,FALSE),"")</f>
        <v/>
      </c>
      <c r="F265" s="5"/>
      <c r="H265" s="5"/>
      <c r="I265" s="5"/>
      <c r="J265" s="5"/>
      <c r="K265" s="5"/>
      <c r="L265" s="5"/>
      <c r="M265" s="5"/>
      <c r="N265" s="122" t="str" cm="1">
        <f t="array" ref="N265">IFERROR(_xlfn.XLOOKUP(1,(J265=Lists!$AC$3:$AC$886)*(K265=Lists!$AD$3:$AD$886)*(L265=Lists!$AE$3:$AE$886)*(M265=Lists!$AF$3:$AF$886),Lists!$AG$3:$AG$886),"")</f>
        <v/>
      </c>
      <c r="P265" s="5"/>
      <c r="Q265" s="5"/>
      <c r="R265" s="5"/>
      <c r="S265" s="5"/>
      <c r="T265" s="5"/>
      <c r="U265" s="5"/>
      <c r="V265" s="5"/>
      <c r="W265" s="5"/>
      <c r="X265" s="5"/>
      <c r="Z265" s="122" t="str">
        <f>IFERROR(((H265*N265)-(V265*W265))/1000*VLOOKUP(F265,Lists!$C$16:$E$20,2,FALSE)*D265,"")</f>
        <v/>
      </c>
      <c r="AA265" s="124" t="str">
        <f>IFERROR(((H265*N265)-(V265*W265))/1000*VLOOKUP(F265,Lists!$C$16:$E$20,3,FALSE)*E265,"")</f>
        <v/>
      </c>
      <c r="AB265" s="122" t="str">
        <f t="shared" si="7"/>
        <v/>
      </c>
      <c r="AC265" s="124" t="str">
        <f t="shared" si="6"/>
        <v/>
      </c>
      <c r="AD265" s="122" t="str">
        <f>IFERROR(((H265*N265)*(1-IF(I265="",0,VLOOKUP(I265,Lists!$C$23:$D$27,2,FALSE)))-(V265*W265)*(1-IF(X265="",0,VLOOKUP(X265,Lists!$C$23:$D$27,2,FALSE))))/1000*VLOOKUP(F265,Lists!$C$16:$E$20,2,FALSE)*D265,"")</f>
        <v/>
      </c>
      <c r="AE265" s="124" t="str">
        <f>IFERROR(((H265*N265)*(1-IF(I265="",0,VLOOKUP(I265,Lists!$C$23:$D$27,2,FALSE)))-(V265*W265)*(1-IF(X265="",0,VLOOKUP(X265,Lists!$C$23:$D$27,2,FALSE))))/1000*VLOOKUP(F265,Lists!$C$16:$E$20,3,FALSE)*E265,"")</f>
        <v/>
      </c>
      <c r="AF265" s="125" t="str" cm="1">
        <f t="array" ref="AF265">IFERROR(V265*_xlfn.XLOOKUP(1,(P265=Lists!$G$20:$G$63)*(Q265=Lists!$H$20:$H$63),Lists!$I$20:$I$63),"")</f>
        <v/>
      </c>
      <c r="AG265" s="125" t="str">
        <f>IFERROR(IF(I265=X265,"",IF(X265="","",VLOOKUP(X265,Lists!$G$66:$H$70,2,FALSE)*V265*W265)),"")</f>
        <v/>
      </c>
      <c r="AH265" s="108" t="str">
        <f>IFERROR(VLOOKUP(J265,Lists!$G$3:$J$17,2,FALSE),"")</f>
        <v/>
      </c>
      <c r="AI265" s="108" t="str">
        <f>IFERROR(VLOOKUP(J265,Lists!$G$3:$J$17,3,FALSE),"")</f>
        <v/>
      </c>
      <c r="AJ265" s="108" t="str">
        <f>IFERROR(VLOOKUP(J265,Lists!$G$3:$J$17,4,FALSE),"")</f>
        <v/>
      </c>
      <c r="AK265" s="108" t="str">
        <f>IFERROR(VLOOKUP(P265,Lists!$C$30:$D$47,2,FALSE),"")</f>
        <v/>
      </c>
    </row>
    <row r="266" spans="2:37" x14ac:dyDescent="0.25">
      <c r="B266" s="5"/>
      <c r="C266" s="5"/>
      <c r="D266" s="122" t="str">
        <f>IFERROR(VLOOKUP(C266,Lists!$B$3:$E$13,3,FALSE),"")</f>
        <v/>
      </c>
      <c r="E266" s="123" t="str">
        <f>IFERROR(VLOOKUP(C266,Lists!$B$3:$E$13,4,FALSE),"")</f>
        <v/>
      </c>
      <c r="F266" s="5"/>
      <c r="H266" s="5"/>
      <c r="I266" s="5"/>
      <c r="J266" s="5"/>
      <c r="K266" s="5"/>
      <c r="L266" s="5"/>
      <c r="M266" s="5"/>
      <c r="N266" s="122" t="str" cm="1">
        <f t="array" ref="N266">IFERROR(_xlfn.XLOOKUP(1,(J266=Lists!$AC$3:$AC$886)*(K266=Lists!$AD$3:$AD$886)*(L266=Lists!$AE$3:$AE$886)*(M266=Lists!$AF$3:$AF$886),Lists!$AG$3:$AG$886),"")</f>
        <v/>
      </c>
      <c r="P266" s="5"/>
      <c r="Q266" s="5"/>
      <c r="R266" s="5"/>
      <c r="S266" s="5"/>
      <c r="T266" s="5"/>
      <c r="U266" s="5"/>
      <c r="V266" s="5"/>
      <c r="W266" s="5"/>
      <c r="X266" s="5"/>
      <c r="Z266" s="122" t="str">
        <f>IFERROR(((H266*N266)-(V266*W266))/1000*VLOOKUP(F266,Lists!$C$16:$E$20,2,FALSE)*D266,"")</f>
        <v/>
      </c>
      <c r="AA266" s="124" t="str">
        <f>IFERROR(((H266*N266)-(V266*W266))/1000*VLOOKUP(F266,Lists!$C$16:$E$20,3,FALSE)*E266,"")</f>
        <v/>
      </c>
      <c r="AB266" s="122" t="str">
        <f t="shared" si="7"/>
        <v/>
      </c>
      <c r="AC266" s="124" t="str">
        <f t="shared" si="6"/>
        <v/>
      </c>
      <c r="AD266" s="122" t="str">
        <f>IFERROR(((H266*N266)*(1-IF(I266="",0,VLOOKUP(I266,Lists!$C$23:$D$27,2,FALSE)))-(V266*W266)*(1-IF(X266="",0,VLOOKUP(X266,Lists!$C$23:$D$27,2,FALSE))))/1000*VLOOKUP(F266,Lists!$C$16:$E$20,2,FALSE)*D266,"")</f>
        <v/>
      </c>
      <c r="AE266" s="124" t="str">
        <f>IFERROR(((H266*N266)*(1-IF(I266="",0,VLOOKUP(I266,Lists!$C$23:$D$27,2,FALSE)))-(V266*W266)*(1-IF(X266="",0,VLOOKUP(X266,Lists!$C$23:$D$27,2,FALSE))))/1000*VLOOKUP(F266,Lists!$C$16:$E$20,3,FALSE)*E266,"")</f>
        <v/>
      </c>
      <c r="AF266" s="125" t="str" cm="1">
        <f t="array" ref="AF266">IFERROR(V266*_xlfn.XLOOKUP(1,(P266=Lists!$G$20:$G$63)*(Q266=Lists!$H$20:$H$63),Lists!$I$20:$I$63),"")</f>
        <v/>
      </c>
      <c r="AG266" s="125" t="str">
        <f>IFERROR(IF(I266=X266,"",IF(X266="","",VLOOKUP(X266,Lists!$G$66:$H$70,2,FALSE)*V266*W266)),"")</f>
        <v/>
      </c>
      <c r="AH266" s="108" t="str">
        <f>IFERROR(VLOOKUP(J266,Lists!$G$3:$J$17,2,FALSE),"")</f>
        <v/>
      </c>
      <c r="AI266" s="108" t="str">
        <f>IFERROR(VLOOKUP(J266,Lists!$G$3:$J$17,3,FALSE),"")</f>
        <v/>
      </c>
      <c r="AJ266" s="108" t="str">
        <f>IFERROR(VLOOKUP(J266,Lists!$G$3:$J$17,4,FALSE),"")</f>
        <v/>
      </c>
      <c r="AK266" s="108" t="str">
        <f>IFERROR(VLOOKUP(P266,Lists!$C$30:$D$47,2,FALSE),"")</f>
        <v/>
      </c>
    </row>
    <row r="267" spans="2:37" x14ac:dyDescent="0.25">
      <c r="B267" s="5"/>
      <c r="C267" s="5"/>
      <c r="D267" s="122" t="str">
        <f>IFERROR(VLOOKUP(C267,Lists!$B$3:$E$13,3,FALSE),"")</f>
        <v/>
      </c>
      <c r="E267" s="123" t="str">
        <f>IFERROR(VLOOKUP(C267,Lists!$B$3:$E$13,4,FALSE),"")</f>
        <v/>
      </c>
      <c r="F267" s="5"/>
      <c r="H267" s="5"/>
      <c r="I267" s="5"/>
      <c r="J267" s="5"/>
      <c r="K267" s="5"/>
      <c r="L267" s="5"/>
      <c r="M267" s="5"/>
      <c r="N267" s="122" t="str" cm="1">
        <f t="array" ref="N267">IFERROR(_xlfn.XLOOKUP(1,(J267=Lists!$AC$3:$AC$886)*(K267=Lists!$AD$3:$AD$886)*(L267=Lists!$AE$3:$AE$886)*(M267=Lists!$AF$3:$AF$886),Lists!$AG$3:$AG$886),"")</f>
        <v/>
      </c>
      <c r="P267" s="5"/>
      <c r="Q267" s="5"/>
      <c r="R267" s="5"/>
      <c r="S267" s="5"/>
      <c r="T267" s="5"/>
      <c r="U267" s="5"/>
      <c r="V267" s="5"/>
      <c r="W267" s="5"/>
      <c r="X267" s="5"/>
      <c r="Z267" s="122" t="str">
        <f>IFERROR(((H267*N267)-(V267*W267))/1000*VLOOKUP(F267,Lists!$C$16:$E$20,2,FALSE)*D267,"")</f>
        <v/>
      </c>
      <c r="AA267" s="124" t="str">
        <f>IFERROR(((H267*N267)-(V267*W267))/1000*VLOOKUP(F267,Lists!$C$16:$E$20,3,FALSE)*E267,"")</f>
        <v/>
      </c>
      <c r="AB267" s="122" t="str">
        <f t="shared" si="7"/>
        <v/>
      </c>
      <c r="AC267" s="124" t="str">
        <f t="shared" si="6"/>
        <v/>
      </c>
      <c r="AD267" s="122" t="str">
        <f>IFERROR(((H267*N267)*(1-IF(I267="",0,VLOOKUP(I267,Lists!$C$23:$D$27,2,FALSE)))-(V267*W267)*(1-IF(X267="",0,VLOOKUP(X267,Lists!$C$23:$D$27,2,FALSE))))/1000*VLOOKUP(F267,Lists!$C$16:$E$20,2,FALSE)*D267,"")</f>
        <v/>
      </c>
      <c r="AE267" s="124" t="str">
        <f>IFERROR(((H267*N267)*(1-IF(I267="",0,VLOOKUP(I267,Lists!$C$23:$D$27,2,FALSE)))-(V267*W267)*(1-IF(X267="",0,VLOOKUP(X267,Lists!$C$23:$D$27,2,FALSE))))/1000*VLOOKUP(F267,Lists!$C$16:$E$20,3,FALSE)*E267,"")</f>
        <v/>
      </c>
      <c r="AF267" s="125" t="str" cm="1">
        <f t="array" ref="AF267">IFERROR(V267*_xlfn.XLOOKUP(1,(P267=Lists!$G$20:$G$63)*(Q267=Lists!$H$20:$H$63),Lists!$I$20:$I$63),"")</f>
        <v/>
      </c>
      <c r="AG267" s="125" t="str">
        <f>IFERROR(IF(I267=X267,"",IF(X267="","",VLOOKUP(X267,Lists!$G$66:$H$70,2,FALSE)*V267*W267)),"")</f>
        <v/>
      </c>
      <c r="AH267" s="108" t="str">
        <f>IFERROR(VLOOKUP(J267,Lists!$G$3:$J$17,2,FALSE),"")</f>
        <v/>
      </c>
      <c r="AI267" s="108" t="str">
        <f>IFERROR(VLOOKUP(J267,Lists!$G$3:$J$17,3,FALSE),"")</f>
        <v/>
      </c>
      <c r="AJ267" s="108" t="str">
        <f>IFERROR(VLOOKUP(J267,Lists!$G$3:$J$17,4,FALSE),"")</f>
        <v/>
      </c>
      <c r="AK267" s="108" t="str">
        <f>IFERROR(VLOOKUP(P267,Lists!$C$30:$D$47,2,FALSE),"")</f>
        <v/>
      </c>
    </row>
    <row r="268" spans="2:37" x14ac:dyDescent="0.25">
      <c r="B268" s="5"/>
      <c r="C268" s="5"/>
      <c r="D268" s="122" t="str">
        <f>IFERROR(VLOOKUP(C268,Lists!$B$3:$E$13,3,FALSE),"")</f>
        <v/>
      </c>
      <c r="E268" s="123" t="str">
        <f>IFERROR(VLOOKUP(C268,Lists!$B$3:$E$13,4,FALSE),"")</f>
        <v/>
      </c>
      <c r="F268" s="5"/>
      <c r="H268" s="5"/>
      <c r="I268" s="5"/>
      <c r="J268" s="5"/>
      <c r="K268" s="5"/>
      <c r="L268" s="5"/>
      <c r="M268" s="5"/>
      <c r="N268" s="122" t="str" cm="1">
        <f t="array" ref="N268">IFERROR(_xlfn.XLOOKUP(1,(J268=Lists!$AC$3:$AC$886)*(K268=Lists!$AD$3:$AD$886)*(L268=Lists!$AE$3:$AE$886)*(M268=Lists!$AF$3:$AF$886),Lists!$AG$3:$AG$886),"")</f>
        <v/>
      </c>
      <c r="P268" s="5"/>
      <c r="Q268" s="5"/>
      <c r="R268" s="5"/>
      <c r="S268" s="5"/>
      <c r="T268" s="5"/>
      <c r="U268" s="5"/>
      <c r="V268" s="5"/>
      <c r="W268" s="5"/>
      <c r="X268" s="5"/>
      <c r="Z268" s="122" t="str">
        <f>IFERROR(((H268*N268)-(V268*W268))/1000*VLOOKUP(F268,Lists!$C$16:$E$20,2,FALSE)*D268,"")</f>
        <v/>
      </c>
      <c r="AA268" s="124" t="str">
        <f>IFERROR(((H268*N268)-(V268*W268))/1000*VLOOKUP(F268,Lists!$C$16:$E$20,3,FALSE)*E268,"")</f>
        <v/>
      </c>
      <c r="AB268" s="122" t="str">
        <f t="shared" si="7"/>
        <v/>
      </c>
      <c r="AC268" s="124" t="str">
        <f t="shared" si="6"/>
        <v/>
      </c>
      <c r="AD268" s="122" t="str">
        <f>IFERROR(((H268*N268)*(1-IF(I268="",0,VLOOKUP(I268,Lists!$C$23:$D$27,2,FALSE)))-(V268*W268)*(1-IF(X268="",0,VLOOKUP(X268,Lists!$C$23:$D$27,2,FALSE))))/1000*VLOOKUP(F268,Lists!$C$16:$E$20,2,FALSE)*D268,"")</f>
        <v/>
      </c>
      <c r="AE268" s="124" t="str">
        <f>IFERROR(((H268*N268)*(1-IF(I268="",0,VLOOKUP(I268,Lists!$C$23:$D$27,2,FALSE)))-(V268*W268)*(1-IF(X268="",0,VLOOKUP(X268,Lists!$C$23:$D$27,2,FALSE))))/1000*VLOOKUP(F268,Lists!$C$16:$E$20,3,FALSE)*E268,"")</f>
        <v/>
      </c>
      <c r="AF268" s="125" t="str" cm="1">
        <f t="array" ref="AF268">IFERROR(V268*_xlfn.XLOOKUP(1,(P268=Lists!$G$20:$G$63)*(Q268=Lists!$H$20:$H$63),Lists!$I$20:$I$63),"")</f>
        <v/>
      </c>
      <c r="AG268" s="125" t="str">
        <f>IFERROR(IF(I268=X268,"",IF(X268="","",VLOOKUP(X268,Lists!$G$66:$H$70,2,FALSE)*V268*W268)),"")</f>
        <v/>
      </c>
      <c r="AH268" s="108" t="str">
        <f>IFERROR(VLOOKUP(J268,Lists!$G$3:$J$17,2,FALSE),"")</f>
        <v/>
      </c>
      <c r="AI268" s="108" t="str">
        <f>IFERROR(VLOOKUP(J268,Lists!$G$3:$J$17,3,FALSE),"")</f>
        <v/>
      </c>
      <c r="AJ268" s="108" t="str">
        <f>IFERROR(VLOOKUP(J268,Lists!$G$3:$J$17,4,FALSE),"")</f>
        <v/>
      </c>
      <c r="AK268" s="108" t="str">
        <f>IFERROR(VLOOKUP(P268,Lists!$C$30:$D$47,2,FALSE),"")</f>
        <v/>
      </c>
    </row>
    <row r="269" spans="2:37" x14ac:dyDescent="0.25">
      <c r="B269" s="5"/>
      <c r="C269" s="5"/>
      <c r="D269" s="122" t="str">
        <f>IFERROR(VLOOKUP(C269,Lists!$B$3:$E$13,3,FALSE),"")</f>
        <v/>
      </c>
      <c r="E269" s="123" t="str">
        <f>IFERROR(VLOOKUP(C269,Lists!$B$3:$E$13,4,FALSE),"")</f>
        <v/>
      </c>
      <c r="F269" s="5"/>
      <c r="H269" s="5"/>
      <c r="I269" s="5"/>
      <c r="J269" s="5"/>
      <c r="K269" s="5"/>
      <c r="L269" s="5"/>
      <c r="M269" s="5"/>
      <c r="N269" s="122" t="str" cm="1">
        <f t="array" ref="N269">IFERROR(_xlfn.XLOOKUP(1,(J269=Lists!$AC$3:$AC$886)*(K269=Lists!$AD$3:$AD$886)*(L269=Lists!$AE$3:$AE$886)*(M269=Lists!$AF$3:$AF$886),Lists!$AG$3:$AG$886),"")</f>
        <v/>
      </c>
      <c r="P269" s="5"/>
      <c r="Q269" s="5"/>
      <c r="R269" s="5"/>
      <c r="S269" s="5"/>
      <c r="T269" s="5"/>
      <c r="U269" s="5"/>
      <c r="V269" s="5"/>
      <c r="W269" s="5"/>
      <c r="X269" s="5"/>
      <c r="Z269" s="122" t="str">
        <f>IFERROR(((H269*N269)-(V269*W269))/1000*VLOOKUP(F269,Lists!$C$16:$E$20,2,FALSE)*D269,"")</f>
        <v/>
      </c>
      <c r="AA269" s="124" t="str">
        <f>IFERROR(((H269*N269)-(V269*W269))/1000*VLOOKUP(F269,Lists!$C$16:$E$20,3,FALSE)*E269,"")</f>
        <v/>
      </c>
      <c r="AB269" s="122" t="str">
        <f t="shared" si="7"/>
        <v/>
      </c>
      <c r="AC269" s="124" t="str">
        <f t="shared" si="6"/>
        <v/>
      </c>
      <c r="AD269" s="122" t="str">
        <f>IFERROR(((H269*N269)*(1-IF(I269="",0,VLOOKUP(I269,Lists!$C$23:$D$27,2,FALSE)))-(V269*W269)*(1-IF(X269="",0,VLOOKUP(X269,Lists!$C$23:$D$27,2,FALSE))))/1000*VLOOKUP(F269,Lists!$C$16:$E$20,2,FALSE)*D269,"")</f>
        <v/>
      </c>
      <c r="AE269" s="124" t="str">
        <f>IFERROR(((H269*N269)*(1-IF(I269="",0,VLOOKUP(I269,Lists!$C$23:$D$27,2,FALSE)))-(V269*W269)*(1-IF(X269="",0,VLOOKUP(X269,Lists!$C$23:$D$27,2,FALSE))))/1000*VLOOKUP(F269,Lists!$C$16:$E$20,3,FALSE)*E269,"")</f>
        <v/>
      </c>
      <c r="AF269" s="125" t="str" cm="1">
        <f t="array" ref="AF269">IFERROR(V269*_xlfn.XLOOKUP(1,(P269=Lists!$G$20:$G$63)*(Q269=Lists!$H$20:$H$63),Lists!$I$20:$I$63),"")</f>
        <v/>
      </c>
      <c r="AG269" s="125" t="str">
        <f>IFERROR(IF(I269=X269,"",IF(X269="","",VLOOKUP(X269,Lists!$G$66:$H$70,2,FALSE)*V269*W269)),"")</f>
        <v/>
      </c>
      <c r="AH269" s="108" t="str">
        <f>IFERROR(VLOOKUP(J269,Lists!$G$3:$J$17,2,FALSE),"")</f>
        <v/>
      </c>
      <c r="AI269" s="108" t="str">
        <f>IFERROR(VLOOKUP(J269,Lists!$G$3:$J$17,3,FALSE),"")</f>
        <v/>
      </c>
      <c r="AJ269" s="108" t="str">
        <f>IFERROR(VLOOKUP(J269,Lists!$G$3:$J$17,4,FALSE),"")</f>
        <v/>
      </c>
      <c r="AK269" s="108" t="str">
        <f>IFERROR(VLOOKUP(P269,Lists!$C$30:$D$47,2,FALSE),"")</f>
        <v/>
      </c>
    </row>
    <row r="270" spans="2:37" x14ac:dyDescent="0.25">
      <c r="B270" s="5"/>
      <c r="C270" s="5"/>
      <c r="D270" s="122" t="str">
        <f>IFERROR(VLOOKUP(C270,Lists!$B$3:$E$13,3,FALSE),"")</f>
        <v/>
      </c>
      <c r="E270" s="123" t="str">
        <f>IFERROR(VLOOKUP(C270,Lists!$B$3:$E$13,4,FALSE),"")</f>
        <v/>
      </c>
      <c r="F270" s="5"/>
      <c r="H270" s="5"/>
      <c r="I270" s="5"/>
      <c r="J270" s="5"/>
      <c r="K270" s="5"/>
      <c r="L270" s="5"/>
      <c r="M270" s="5"/>
      <c r="N270" s="122" t="str" cm="1">
        <f t="array" ref="N270">IFERROR(_xlfn.XLOOKUP(1,(J270=Lists!$AC$3:$AC$886)*(K270=Lists!$AD$3:$AD$886)*(L270=Lists!$AE$3:$AE$886)*(M270=Lists!$AF$3:$AF$886),Lists!$AG$3:$AG$886),"")</f>
        <v/>
      </c>
      <c r="P270" s="5"/>
      <c r="Q270" s="5"/>
      <c r="R270" s="5"/>
      <c r="S270" s="5"/>
      <c r="T270" s="5"/>
      <c r="U270" s="5"/>
      <c r="V270" s="5"/>
      <c r="W270" s="5"/>
      <c r="X270" s="5"/>
      <c r="Z270" s="122" t="str">
        <f>IFERROR(((H270*N270)-(V270*W270))/1000*VLOOKUP(F270,Lists!$C$16:$E$20,2,FALSE)*D270,"")</f>
        <v/>
      </c>
      <c r="AA270" s="124" t="str">
        <f>IFERROR(((H270*N270)-(V270*W270))/1000*VLOOKUP(F270,Lists!$C$16:$E$20,3,FALSE)*E270,"")</f>
        <v/>
      </c>
      <c r="AB270" s="122" t="str">
        <f t="shared" si="7"/>
        <v/>
      </c>
      <c r="AC270" s="124" t="str">
        <f t="shared" si="6"/>
        <v/>
      </c>
      <c r="AD270" s="122" t="str">
        <f>IFERROR(((H270*N270)*(1-IF(I270="",0,VLOOKUP(I270,Lists!$C$23:$D$27,2,FALSE)))-(V270*W270)*(1-IF(X270="",0,VLOOKUP(X270,Lists!$C$23:$D$27,2,FALSE))))/1000*VLOOKUP(F270,Lists!$C$16:$E$20,2,FALSE)*D270,"")</f>
        <v/>
      </c>
      <c r="AE270" s="124" t="str">
        <f>IFERROR(((H270*N270)*(1-IF(I270="",0,VLOOKUP(I270,Lists!$C$23:$D$27,2,FALSE)))-(V270*W270)*(1-IF(X270="",0,VLOOKUP(X270,Lists!$C$23:$D$27,2,FALSE))))/1000*VLOOKUP(F270,Lists!$C$16:$E$20,3,FALSE)*E270,"")</f>
        <v/>
      </c>
      <c r="AF270" s="125" t="str" cm="1">
        <f t="array" ref="AF270">IFERROR(V270*_xlfn.XLOOKUP(1,(P270=Lists!$G$20:$G$63)*(Q270=Lists!$H$20:$H$63),Lists!$I$20:$I$63),"")</f>
        <v/>
      </c>
      <c r="AG270" s="125" t="str">
        <f>IFERROR(IF(I270=X270,"",IF(X270="","",VLOOKUP(X270,Lists!$G$66:$H$70,2,FALSE)*V270*W270)),"")</f>
        <v/>
      </c>
      <c r="AH270" s="108" t="str">
        <f>IFERROR(VLOOKUP(J270,Lists!$G$3:$J$17,2,FALSE),"")</f>
        <v/>
      </c>
      <c r="AI270" s="108" t="str">
        <f>IFERROR(VLOOKUP(J270,Lists!$G$3:$J$17,3,FALSE),"")</f>
        <v/>
      </c>
      <c r="AJ270" s="108" t="str">
        <f>IFERROR(VLOOKUP(J270,Lists!$G$3:$J$17,4,FALSE),"")</f>
        <v/>
      </c>
      <c r="AK270" s="108" t="str">
        <f>IFERROR(VLOOKUP(P270,Lists!$C$30:$D$47,2,FALSE),"")</f>
        <v/>
      </c>
    </row>
    <row r="271" spans="2:37" x14ac:dyDescent="0.25">
      <c r="B271" s="5"/>
      <c r="C271" s="5"/>
      <c r="D271" s="122" t="str">
        <f>IFERROR(VLOOKUP(C271,Lists!$B$3:$E$13,3,FALSE),"")</f>
        <v/>
      </c>
      <c r="E271" s="123" t="str">
        <f>IFERROR(VLOOKUP(C271,Lists!$B$3:$E$13,4,FALSE),"")</f>
        <v/>
      </c>
      <c r="F271" s="5"/>
      <c r="H271" s="5"/>
      <c r="I271" s="5"/>
      <c r="J271" s="5"/>
      <c r="K271" s="5"/>
      <c r="L271" s="5"/>
      <c r="M271" s="5"/>
      <c r="N271" s="122" t="str" cm="1">
        <f t="array" ref="N271">IFERROR(_xlfn.XLOOKUP(1,(J271=Lists!$AC$3:$AC$886)*(K271=Lists!$AD$3:$AD$886)*(L271=Lists!$AE$3:$AE$886)*(M271=Lists!$AF$3:$AF$886),Lists!$AG$3:$AG$886),"")</f>
        <v/>
      </c>
      <c r="P271" s="5"/>
      <c r="Q271" s="5"/>
      <c r="R271" s="5"/>
      <c r="S271" s="5"/>
      <c r="T271" s="5"/>
      <c r="U271" s="5"/>
      <c r="V271" s="5"/>
      <c r="W271" s="5"/>
      <c r="X271" s="5"/>
      <c r="Z271" s="122" t="str">
        <f>IFERROR(((H271*N271)-(V271*W271))/1000*VLOOKUP(F271,Lists!$C$16:$E$20,2,FALSE)*D271,"")</f>
        <v/>
      </c>
      <c r="AA271" s="124" t="str">
        <f>IFERROR(((H271*N271)-(V271*W271))/1000*VLOOKUP(F271,Lists!$C$16:$E$20,3,FALSE)*E271,"")</f>
        <v/>
      </c>
      <c r="AB271" s="122" t="str">
        <f t="shared" si="7"/>
        <v/>
      </c>
      <c r="AC271" s="124" t="str">
        <f t="shared" si="6"/>
        <v/>
      </c>
      <c r="AD271" s="122" t="str">
        <f>IFERROR(((H271*N271)*(1-IF(I271="",0,VLOOKUP(I271,Lists!$C$23:$D$27,2,FALSE)))-(V271*W271)*(1-IF(X271="",0,VLOOKUP(X271,Lists!$C$23:$D$27,2,FALSE))))/1000*VLOOKUP(F271,Lists!$C$16:$E$20,2,FALSE)*D271,"")</f>
        <v/>
      </c>
      <c r="AE271" s="124" t="str">
        <f>IFERROR(((H271*N271)*(1-IF(I271="",0,VLOOKUP(I271,Lists!$C$23:$D$27,2,FALSE)))-(V271*W271)*(1-IF(X271="",0,VLOOKUP(X271,Lists!$C$23:$D$27,2,FALSE))))/1000*VLOOKUP(F271,Lists!$C$16:$E$20,3,FALSE)*E271,"")</f>
        <v/>
      </c>
      <c r="AF271" s="125" t="str" cm="1">
        <f t="array" ref="AF271">IFERROR(V271*_xlfn.XLOOKUP(1,(P271=Lists!$G$20:$G$63)*(Q271=Lists!$H$20:$H$63),Lists!$I$20:$I$63),"")</f>
        <v/>
      </c>
      <c r="AG271" s="125" t="str">
        <f>IFERROR(IF(I271=X271,"",IF(X271="","",VLOOKUP(X271,Lists!$G$66:$H$70,2,FALSE)*V271*W271)),"")</f>
        <v/>
      </c>
      <c r="AH271" s="108" t="str">
        <f>IFERROR(VLOOKUP(J271,Lists!$G$3:$J$17,2,FALSE),"")</f>
        <v/>
      </c>
      <c r="AI271" s="108" t="str">
        <f>IFERROR(VLOOKUP(J271,Lists!$G$3:$J$17,3,FALSE),"")</f>
        <v/>
      </c>
      <c r="AJ271" s="108" t="str">
        <f>IFERROR(VLOOKUP(J271,Lists!$G$3:$J$17,4,FALSE),"")</f>
        <v/>
      </c>
      <c r="AK271" s="108" t="str">
        <f>IFERROR(VLOOKUP(P271,Lists!$C$30:$D$47,2,FALSE),"")</f>
        <v/>
      </c>
    </row>
    <row r="272" spans="2:37" x14ac:dyDescent="0.25">
      <c r="B272" s="5"/>
      <c r="C272" s="5"/>
      <c r="D272" s="122" t="str">
        <f>IFERROR(VLOOKUP(C272,Lists!$B$3:$E$13,3,FALSE),"")</f>
        <v/>
      </c>
      <c r="E272" s="123" t="str">
        <f>IFERROR(VLOOKUP(C272,Lists!$B$3:$E$13,4,FALSE),"")</f>
        <v/>
      </c>
      <c r="F272" s="5"/>
      <c r="H272" s="5"/>
      <c r="I272" s="5"/>
      <c r="J272" s="5"/>
      <c r="K272" s="5"/>
      <c r="L272" s="5"/>
      <c r="M272" s="5"/>
      <c r="N272" s="122" t="str" cm="1">
        <f t="array" ref="N272">IFERROR(_xlfn.XLOOKUP(1,(J272=Lists!$AC$3:$AC$886)*(K272=Lists!$AD$3:$AD$886)*(L272=Lists!$AE$3:$AE$886)*(M272=Lists!$AF$3:$AF$886),Lists!$AG$3:$AG$886),"")</f>
        <v/>
      </c>
      <c r="P272" s="5"/>
      <c r="Q272" s="5"/>
      <c r="R272" s="5"/>
      <c r="S272" s="5"/>
      <c r="T272" s="5"/>
      <c r="U272" s="5"/>
      <c r="V272" s="5"/>
      <c r="W272" s="5"/>
      <c r="X272" s="5"/>
      <c r="Z272" s="122" t="str">
        <f>IFERROR(((H272*N272)-(V272*W272))/1000*VLOOKUP(F272,Lists!$C$16:$E$20,2,FALSE)*D272,"")</f>
        <v/>
      </c>
      <c r="AA272" s="124" t="str">
        <f>IFERROR(((H272*N272)-(V272*W272))/1000*VLOOKUP(F272,Lists!$C$16:$E$20,3,FALSE)*E272,"")</f>
        <v/>
      </c>
      <c r="AB272" s="122" t="str">
        <f t="shared" si="7"/>
        <v/>
      </c>
      <c r="AC272" s="124" t="str">
        <f t="shared" ref="AC272:AC335" si="8">IFERROR(AE272-AA272,"")</f>
        <v/>
      </c>
      <c r="AD272" s="122" t="str">
        <f>IFERROR(((H272*N272)*(1-IF(I272="",0,VLOOKUP(I272,Lists!$C$23:$D$27,2,FALSE)))-(V272*W272)*(1-IF(X272="",0,VLOOKUP(X272,Lists!$C$23:$D$27,2,FALSE))))/1000*VLOOKUP(F272,Lists!$C$16:$E$20,2,FALSE)*D272,"")</f>
        <v/>
      </c>
      <c r="AE272" s="124" t="str">
        <f>IFERROR(((H272*N272)*(1-IF(I272="",0,VLOOKUP(I272,Lists!$C$23:$D$27,2,FALSE)))-(V272*W272)*(1-IF(X272="",0,VLOOKUP(X272,Lists!$C$23:$D$27,2,FALSE))))/1000*VLOOKUP(F272,Lists!$C$16:$E$20,3,FALSE)*E272,"")</f>
        <v/>
      </c>
      <c r="AF272" s="125" t="str" cm="1">
        <f t="array" ref="AF272">IFERROR(V272*_xlfn.XLOOKUP(1,(P272=Lists!$G$20:$G$63)*(Q272=Lists!$H$20:$H$63),Lists!$I$20:$I$63),"")</f>
        <v/>
      </c>
      <c r="AG272" s="125" t="str">
        <f>IFERROR(IF(I272=X272,"",IF(X272="","",VLOOKUP(X272,Lists!$G$66:$H$70,2,FALSE)*V272*W272)),"")</f>
        <v/>
      </c>
      <c r="AH272" s="108" t="str">
        <f>IFERROR(VLOOKUP(J272,Lists!$G$3:$J$17,2,FALSE),"")</f>
        <v/>
      </c>
      <c r="AI272" s="108" t="str">
        <f>IFERROR(VLOOKUP(J272,Lists!$G$3:$J$17,3,FALSE),"")</f>
        <v/>
      </c>
      <c r="AJ272" s="108" t="str">
        <f>IFERROR(VLOOKUP(J272,Lists!$G$3:$J$17,4,FALSE),"")</f>
        <v/>
      </c>
      <c r="AK272" s="108" t="str">
        <f>IFERROR(VLOOKUP(P272,Lists!$C$30:$D$47,2,FALSE),"")</f>
        <v/>
      </c>
    </row>
    <row r="273" spans="2:37" x14ac:dyDescent="0.25">
      <c r="B273" s="5"/>
      <c r="C273" s="5"/>
      <c r="D273" s="122" t="str">
        <f>IFERROR(VLOOKUP(C273,Lists!$B$3:$E$13,3,FALSE),"")</f>
        <v/>
      </c>
      <c r="E273" s="123" t="str">
        <f>IFERROR(VLOOKUP(C273,Lists!$B$3:$E$13,4,FALSE),"")</f>
        <v/>
      </c>
      <c r="F273" s="5"/>
      <c r="H273" s="5"/>
      <c r="I273" s="5"/>
      <c r="J273" s="5"/>
      <c r="K273" s="5"/>
      <c r="L273" s="5"/>
      <c r="M273" s="5"/>
      <c r="N273" s="122" t="str" cm="1">
        <f t="array" ref="N273">IFERROR(_xlfn.XLOOKUP(1,(J273=Lists!$AC$3:$AC$886)*(K273=Lists!$AD$3:$AD$886)*(L273=Lists!$AE$3:$AE$886)*(M273=Lists!$AF$3:$AF$886),Lists!$AG$3:$AG$886),"")</f>
        <v/>
      </c>
      <c r="P273" s="5"/>
      <c r="Q273" s="5"/>
      <c r="R273" s="5"/>
      <c r="S273" s="5"/>
      <c r="T273" s="5"/>
      <c r="U273" s="5"/>
      <c r="V273" s="5"/>
      <c r="W273" s="5"/>
      <c r="X273" s="5"/>
      <c r="Z273" s="122" t="str">
        <f>IFERROR(((H273*N273)-(V273*W273))/1000*VLOOKUP(F273,Lists!$C$16:$E$20,2,FALSE)*D273,"")</f>
        <v/>
      </c>
      <c r="AA273" s="124" t="str">
        <f>IFERROR(((H273*N273)-(V273*W273))/1000*VLOOKUP(F273,Lists!$C$16:$E$20,3,FALSE)*E273,"")</f>
        <v/>
      </c>
      <c r="AB273" s="122" t="str">
        <f t="shared" ref="AB273:AB336" si="9">IFERROR(AD273-Z273,"")</f>
        <v/>
      </c>
      <c r="AC273" s="124" t="str">
        <f t="shared" si="8"/>
        <v/>
      </c>
      <c r="AD273" s="122" t="str">
        <f>IFERROR(((H273*N273)*(1-IF(I273="",0,VLOOKUP(I273,Lists!$C$23:$D$27,2,FALSE)))-(V273*W273)*(1-IF(X273="",0,VLOOKUP(X273,Lists!$C$23:$D$27,2,FALSE))))/1000*VLOOKUP(F273,Lists!$C$16:$E$20,2,FALSE)*D273,"")</f>
        <v/>
      </c>
      <c r="AE273" s="124" t="str">
        <f>IFERROR(((H273*N273)*(1-IF(I273="",0,VLOOKUP(I273,Lists!$C$23:$D$27,2,FALSE)))-(V273*W273)*(1-IF(X273="",0,VLOOKUP(X273,Lists!$C$23:$D$27,2,FALSE))))/1000*VLOOKUP(F273,Lists!$C$16:$E$20,3,FALSE)*E273,"")</f>
        <v/>
      </c>
      <c r="AF273" s="125" t="str" cm="1">
        <f t="array" ref="AF273">IFERROR(V273*_xlfn.XLOOKUP(1,(P273=Lists!$G$20:$G$63)*(Q273=Lists!$H$20:$H$63),Lists!$I$20:$I$63),"")</f>
        <v/>
      </c>
      <c r="AG273" s="125" t="str">
        <f>IFERROR(IF(I273=X273,"",IF(X273="","",VLOOKUP(X273,Lists!$G$66:$H$70,2,FALSE)*V273*W273)),"")</f>
        <v/>
      </c>
      <c r="AH273" s="108" t="str">
        <f>IFERROR(VLOOKUP(J273,Lists!$G$3:$J$17,2,FALSE),"")</f>
        <v/>
      </c>
      <c r="AI273" s="108" t="str">
        <f>IFERROR(VLOOKUP(J273,Lists!$G$3:$J$17,3,FALSE),"")</f>
        <v/>
      </c>
      <c r="AJ273" s="108" t="str">
        <f>IFERROR(VLOOKUP(J273,Lists!$G$3:$J$17,4,FALSE),"")</f>
        <v/>
      </c>
      <c r="AK273" s="108" t="str">
        <f>IFERROR(VLOOKUP(P273,Lists!$C$30:$D$47,2,FALSE),"")</f>
        <v/>
      </c>
    </row>
    <row r="274" spans="2:37" x14ac:dyDescent="0.25">
      <c r="B274" s="5"/>
      <c r="C274" s="5"/>
      <c r="D274" s="122" t="str">
        <f>IFERROR(VLOOKUP(C274,Lists!$B$3:$E$13,3,FALSE),"")</f>
        <v/>
      </c>
      <c r="E274" s="123" t="str">
        <f>IFERROR(VLOOKUP(C274,Lists!$B$3:$E$13,4,FALSE),"")</f>
        <v/>
      </c>
      <c r="F274" s="5"/>
      <c r="H274" s="5"/>
      <c r="I274" s="5"/>
      <c r="J274" s="5"/>
      <c r="K274" s="5"/>
      <c r="L274" s="5"/>
      <c r="M274" s="5"/>
      <c r="N274" s="122" t="str" cm="1">
        <f t="array" ref="N274">IFERROR(_xlfn.XLOOKUP(1,(J274=Lists!$AC$3:$AC$886)*(K274=Lists!$AD$3:$AD$886)*(L274=Lists!$AE$3:$AE$886)*(M274=Lists!$AF$3:$AF$886),Lists!$AG$3:$AG$886),"")</f>
        <v/>
      </c>
      <c r="P274" s="5"/>
      <c r="Q274" s="5"/>
      <c r="R274" s="5"/>
      <c r="S274" s="5"/>
      <c r="T274" s="5"/>
      <c r="U274" s="5"/>
      <c r="V274" s="5"/>
      <c r="W274" s="5"/>
      <c r="X274" s="5"/>
      <c r="Z274" s="122" t="str">
        <f>IFERROR(((H274*N274)-(V274*W274))/1000*VLOOKUP(F274,Lists!$C$16:$E$20,2,FALSE)*D274,"")</f>
        <v/>
      </c>
      <c r="AA274" s="124" t="str">
        <f>IFERROR(((H274*N274)-(V274*W274))/1000*VLOOKUP(F274,Lists!$C$16:$E$20,3,FALSE)*E274,"")</f>
        <v/>
      </c>
      <c r="AB274" s="122" t="str">
        <f t="shared" si="9"/>
        <v/>
      </c>
      <c r="AC274" s="124" t="str">
        <f t="shared" si="8"/>
        <v/>
      </c>
      <c r="AD274" s="122" t="str">
        <f>IFERROR(((H274*N274)*(1-IF(I274="",0,VLOOKUP(I274,Lists!$C$23:$D$27,2,FALSE)))-(V274*W274)*(1-IF(X274="",0,VLOOKUP(X274,Lists!$C$23:$D$27,2,FALSE))))/1000*VLOOKUP(F274,Lists!$C$16:$E$20,2,FALSE)*D274,"")</f>
        <v/>
      </c>
      <c r="AE274" s="124" t="str">
        <f>IFERROR(((H274*N274)*(1-IF(I274="",0,VLOOKUP(I274,Lists!$C$23:$D$27,2,FALSE)))-(V274*W274)*(1-IF(X274="",0,VLOOKUP(X274,Lists!$C$23:$D$27,2,FALSE))))/1000*VLOOKUP(F274,Lists!$C$16:$E$20,3,FALSE)*E274,"")</f>
        <v/>
      </c>
      <c r="AF274" s="125" t="str" cm="1">
        <f t="array" ref="AF274">IFERROR(V274*_xlfn.XLOOKUP(1,(P274=Lists!$G$20:$G$63)*(Q274=Lists!$H$20:$H$63),Lists!$I$20:$I$63),"")</f>
        <v/>
      </c>
      <c r="AG274" s="125" t="str">
        <f>IFERROR(IF(I274=X274,"",IF(X274="","",VLOOKUP(X274,Lists!$G$66:$H$70,2,FALSE)*V274*W274)),"")</f>
        <v/>
      </c>
      <c r="AH274" s="108" t="str">
        <f>IFERROR(VLOOKUP(J274,Lists!$G$3:$J$17,2,FALSE),"")</f>
        <v/>
      </c>
      <c r="AI274" s="108" t="str">
        <f>IFERROR(VLOOKUP(J274,Lists!$G$3:$J$17,3,FALSE),"")</f>
        <v/>
      </c>
      <c r="AJ274" s="108" t="str">
        <f>IFERROR(VLOOKUP(J274,Lists!$G$3:$J$17,4,FALSE),"")</f>
        <v/>
      </c>
      <c r="AK274" s="108" t="str">
        <f>IFERROR(VLOOKUP(P274,Lists!$C$30:$D$47,2,FALSE),"")</f>
        <v/>
      </c>
    </row>
    <row r="275" spans="2:37" x14ac:dyDescent="0.25">
      <c r="B275" s="5"/>
      <c r="C275" s="5"/>
      <c r="D275" s="122" t="str">
        <f>IFERROR(VLOOKUP(C275,Lists!$B$3:$E$13,3,FALSE),"")</f>
        <v/>
      </c>
      <c r="E275" s="123" t="str">
        <f>IFERROR(VLOOKUP(C275,Lists!$B$3:$E$13,4,FALSE),"")</f>
        <v/>
      </c>
      <c r="F275" s="5"/>
      <c r="H275" s="5"/>
      <c r="I275" s="5"/>
      <c r="J275" s="5"/>
      <c r="K275" s="5"/>
      <c r="L275" s="5"/>
      <c r="M275" s="5"/>
      <c r="N275" s="122" t="str" cm="1">
        <f t="array" ref="N275">IFERROR(_xlfn.XLOOKUP(1,(J275=Lists!$AC$3:$AC$886)*(K275=Lists!$AD$3:$AD$886)*(L275=Lists!$AE$3:$AE$886)*(M275=Lists!$AF$3:$AF$886),Lists!$AG$3:$AG$886),"")</f>
        <v/>
      </c>
      <c r="P275" s="5"/>
      <c r="Q275" s="5"/>
      <c r="R275" s="5"/>
      <c r="S275" s="5"/>
      <c r="T275" s="5"/>
      <c r="U275" s="5"/>
      <c r="V275" s="5"/>
      <c r="W275" s="5"/>
      <c r="X275" s="5"/>
      <c r="Z275" s="122" t="str">
        <f>IFERROR(((H275*N275)-(V275*W275))/1000*VLOOKUP(F275,Lists!$C$16:$E$20,2,FALSE)*D275,"")</f>
        <v/>
      </c>
      <c r="AA275" s="124" t="str">
        <f>IFERROR(((H275*N275)-(V275*W275))/1000*VLOOKUP(F275,Lists!$C$16:$E$20,3,FALSE)*E275,"")</f>
        <v/>
      </c>
      <c r="AB275" s="122" t="str">
        <f t="shared" si="9"/>
        <v/>
      </c>
      <c r="AC275" s="124" t="str">
        <f t="shared" si="8"/>
        <v/>
      </c>
      <c r="AD275" s="122" t="str">
        <f>IFERROR(((H275*N275)*(1-IF(I275="",0,VLOOKUP(I275,Lists!$C$23:$D$27,2,FALSE)))-(V275*W275)*(1-IF(X275="",0,VLOOKUP(X275,Lists!$C$23:$D$27,2,FALSE))))/1000*VLOOKUP(F275,Lists!$C$16:$E$20,2,FALSE)*D275,"")</f>
        <v/>
      </c>
      <c r="AE275" s="124" t="str">
        <f>IFERROR(((H275*N275)*(1-IF(I275="",0,VLOOKUP(I275,Lists!$C$23:$D$27,2,FALSE)))-(V275*W275)*(1-IF(X275="",0,VLOOKUP(X275,Lists!$C$23:$D$27,2,FALSE))))/1000*VLOOKUP(F275,Lists!$C$16:$E$20,3,FALSE)*E275,"")</f>
        <v/>
      </c>
      <c r="AF275" s="125" t="str" cm="1">
        <f t="array" ref="AF275">IFERROR(V275*_xlfn.XLOOKUP(1,(P275=Lists!$G$20:$G$63)*(Q275=Lists!$H$20:$H$63),Lists!$I$20:$I$63),"")</f>
        <v/>
      </c>
      <c r="AG275" s="125" t="str">
        <f>IFERROR(IF(I275=X275,"",IF(X275="","",VLOOKUP(X275,Lists!$G$66:$H$70,2,FALSE)*V275*W275)),"")</f>
        <v/>
      </c>
      <c r="AH275" s="108" t="str">
        <f>IFERROR(VLOOKUP(J275,Lists!$G$3:$J$17,2,FALSE),"")</f>
        <v/>
      </c>
      <c r="AI275" s="108" t="str">
        <f>IFERROR(VLOOKUP(J275,Lists!$G$3:$J$17,3,FALSE),"")</f>
        <v/>
      </c>
      <c r="AJ275" s="108" t="str">
        <f>IFERROR(VLOOKUP(J275,Lists!$G$3:$J$17,4,FALSE),"")</f>
        <v/>
      </c>
      <c r="AK275" s="108" t="str">
        <f>IFERROR(VLOOKUP(P275,Lists!$C$30:$D$47,2,FALSE),"")</f>
        <v/>
      </c>
    </row>
    <row r="276" spans="2:37" x14ac:dyDescent="0.25">
      <c r="B276" s="5"/>
      <c r="C276" s="5"/>
      <c r="D276" s="122" t="str">
        <f>IFERROR(VLOOKUP(C276,Lists!$B$3:$E$13,3,FALSE),"")</f>
        <v/>
      </c>
      <c r="E276" s="123" t="str">
        <f>IFERROR(VLOOKUP(C276,Lists!$B$3:$E$13,4,FALSE),"")</f>
        <v/>
      </c>
      <c r="F276" s="5"/>
      <c r="H276" s="5"/>
      <c r="I276" s="5"/>
      <c r="J276" s="5"/>
      <c r="K276" s="5"/>
      <c r="L276" s="5"/>
      <c r="M276" s="5"/>
      <c r="N276" s="122" t="str" cm="1">
        <f t="array" ref="N276">IFERROR(_xlfn.XLOOKUP(1,(J276=Lists!$AC$3:$AC$886)*(K276=Lists!$AD$3:$AD$886)*(L276=Lists!$AE$3:$AE$886)*(M276=Lists!$AF$3:$AF$886),Lists!$AG$3:$AG$886),"")</f>
        <v/>
      </c>
      <c r="P276" s="5"/>
      <c r="Q276" s="5"/>
      <c r="R276" s="5"/>
      <c r="S276" s="5"/>
      <c r="T276" s="5"/>
      <c r="U276" s="5"/>
      <c r="V276" s="5"/>
      <c r="W276" s="5"/>
      <c r="X276" s="5"/>
      <c r="Z276" s="122" t="str">
        <f>IFERROR(((H276*N276)-(V276*W276))/1000*VLOOKUP(F276,Lists!$C$16:$E$20,2,FALSE)*D276,"")</f>
        <v/>
      </c>
      <c r="AA276" s="124" t="str">
        <f>IFERROR(((H276*N276)-(V276*W276))/1000*VLOOKUP(F276,Lists!$C$16:$E$20,3,FALSE)*E276,"")</f>
        <v/>
      </c>
      <c r="AB276" s="122" t="str">
        <f t="shared" si="9"/>
        <v/>
      </c>
      <c r="AC276" s="124" t="str">
        <f t="shared" si="8"/>
        <v/>
      </c>
      <c r="AD276" s="122" t="str">
        <f>IFERROR(((H276*N276)*(1-IF(I276="",0,VLOOKUP(I276,Lists!$C$23:$D$27,2,FALSE)))-(V276*W276)*(1-IF(X276="",0,VLOOKUP(X276,Lists!$C$23:$D$27,2,FALSE))))/1000*VLOOKUP(F276,Lists!$C$16:$E$20,2,FALSE)*D276,"")</f>
        <v/>
      </c>
      <c r="AE276" s="124" t="str">
        <f>IFERROR(((H276*N276)*(1-IF(I276="",0,VLOOKUP(I276,Lists!$C$23:$D$27,2,FALSE)))-(V276*W276)*(1-IF(X276="",0,VLOOKUP(X276,Lists!$C$23:$D$27,2,FALSE))))/1000*VLOOKUP(F276,Lists!$C$16:$E$20,3,FALSE)*E276,"")</f>
        <v/>
      </c>
      <c r="AF276" s="125" t="str" cm="1">
        <f t="array" ref="AF276">IFERROR(V276*_xlfn.XLOOKUP(1,(P276=Lists!$G$20:$G$63)*(Q276=Lists!$H$20:$H$63),Lists!$I$20:$I$63),"")</f>
        <v/>
      </c>
      <c r="AG276" s="125" t="str">
        <f>IFERROR(IF(I276=X276,"",IF(X276="","",VLOOKUP(X276,Lists!$G$66:$H$70,2,FALSE)*V276*W276)),"")</f>
        <v/>
      </c>
      <c r="AH276" s="108" t="str">
        <f>IFERROR(VLOOKUP(J276,Lists!$G$3:$J$17,2,FALSE),"")</f>
        <v/>
      </c>
      <c r="AI276" s="108" t="str">
        <f>IFERROR(VLOOKUP(J276,Lists!$G$3:$J$17,3,FALSE),"")</f>
        <v/>
      </c>
      <c r="AJ276" s="108" t="str">
        <f>IFERROR(VLOOKUP(J276,Lists!$G$3:$J$17,4,FALSE),"")</f>
        <v/>
      </c>
      <c r="AK276" s="108" t="str">
        <f>IFERROR(VLOOKUP(P276,Lists!$C$30:$D$47,2,FALSE),"")</f>
        <v/>
      </c>
    </row>
    <row r="277" spans="2:37" x14ac:dyDescent="0.25">
      <c r="B277" s="5"/>
      <c r="C277" s="5"/>
      <c r="D277" s="122" t="str">
        <f>IFERROR(VLOOKUP(C277,Lists!$B$3:$E$13,3,FALSE),"")</f>
        <v/>
      </c>
      <c r="E277" s="123" t="str">
        <f>IFERROR(VLOOKUP(C277,Lists!$B$3:$E$13,4,FALSE),"")</f>
        <v/>
      </c>
      <c r="F277" s="5"/>
      <c r="H277" s="5"/>
      <c r="I277" s="5"/>
      <c r="J277" s="5"/>
      <c r="K277" s="5"/>
      <c r="L277" s="5"/>
      <c r="M277" s="5"/>
      <c r="N277" s="122" t="str" cm="1">
        <f t="array" ref="N277">IFERROR(_xlfn.XLOOKUP(1,(J277=Lists!$AC$3:$AC$886)*(K277=Lists!$AD$3:$AD$886)*(L277=Lists!$AE$3:$AE$886)*(M277=Lists!$AF$3:$AF$886),Lists!$AG$3:$AG$886),"")</f>
        <v/>
      </c>
      <c r="P277" s="5"/>
      <c r="Q277" s="5"/>
      <c r="R277" s="5"/>
      <c r="S277" s="5"/>
      <c r="T277" s="5"/>
      <c r="U277" s="5"/>
      <c r="V277" s="5"/>
      <c r="W277" s="5"/>
      <c r="X277" s="5"/>
      <c r="Z277" s="122" t="str">
        <f>IFERROR(((H277*N277)-(V277*W277))/1000*VLOOKUP(F277,Lists!$C$16:$E$20,2,FALSE)*D277,"")</f>
        <v/>
      </c>
      <c r="AA277" s="124" t="str">
        <f>IFERROR(((H277*N277)-(V277*W277))/1000*VLOOKUP(F277,Lists!$C$16:$E$20,3,FALSE)*E277,"")</f>
        <v/>
      </c>
      <c r="AB277" s="122" t="str">
        <f t="shared" si="9"/>
        <v/>
      </c>
      <c r="AC277" s="124" t="str">
        <f t="shared" si="8"/>
        <v/>
      </c>
      <c r="AD277" s="122" t="str">
        <f>IFERROR(((H277*N277)*(1-IF(I277="",0,VLOOKUP(I277,Lists!$C$23:$D$27,2,FALSE)))-(V277*W277)*(1-IF(X277="",0,VLOOKUP(X277,Lists!$C$23:$D$27,2,FALSE))))/1000*VLOOKUP(F277,Lists!$C$16:$E$20,2,FALSE)*D277,"")</f>
        <v/>
      </c>
      <c r="AE277" s="124" t="str">
        <f>IFERROR(((H277*N277)*(1-IF(I277="",0,VLOOKUP(I277,Lists!$C$23:$D$27,2,FALSE)))-(V277*W277)*(1-IF(X277="",0,VLOOKUP(X277,Lists!$C$23:$D$27,2,FALSE))))/1000*VLOOKUP(F277,Lists!$C$16:$E$20,3,FALSE)*E277,"")</f>
        <v/>
      </c>
      <c r="AF277" s="125" t="str" cm="1">
        <f t="array" ref="AF277">IFERROR(V277*_xlfn.XLOOKUP(1,(P277=Lists!$G$20:$G$63)*(Q277=Lists!$H$20:$H$63),Lists!$I$20:$I$63),"")</f>
        <v/>
      </c>
      <c r="AG277" s="125" t="str">
        <f>IFERROR(IF(I277=X277,"",IF(X277="","",VLOOKUP(X277,Lists!$G$66:$H$70,2,FALSE)*V277*W277)),"")</f>
        <v/>
      </c>
      <c r="AH277" s="108" t="str">
        <f>IFERROR(VLOOKUP(J277,Lists!$G$3:$J$17,2,FALSE),"")</f>
        <v/>
      </c>
      <c r="AI277" s="108" t="str">
        <f>IFERROR(VLOOKUP(J277,Lists!$G$3:$J$17,3,FALSE),"")</f>
        <v/>
      </c>
      <c r="AJ277" s="108" t="str">
        <f>IFERROR(VLOOKUP(J277,Lists!$G$3:$J$17,4,FALSE),"")</f>
        <v/>
      </c>
      <c r="AK277" s="108" t="str">
        <f>IFERROR(VLOOKUP(P277,Lists!$C$30:$D$47,2,FALSE),"")</f>
        <v/>
      </c>
    </row>
    <row r="278" spans="2:37" x14ac:dyDescent="0.25">
      <c r="B278" s="5"/>
      <c r="C278" s="5"/>
      <c r="D278" s="122" t="str">
        <f>IFERROR(VLOOKUP(C278,Lists!$B$3:$E$13,3,FALSE),"")</f>
        <v/>
      </c>
      <c r="E278" s="123" t="str">
        <f>IFERROR(VLOOKUP(C278,Lists!$B$3:$E$13,4,FALSE),"")</f>
        <v/>
      </c>
      <c r="F278" s="5"/>
      <c r="H278" s="5"/>
      <c r="I278" s="5"/>
      <c r="J278" s="5"/>
      <c r="K278" s="5"/>
      <c r="L278" s="5"/>
      <c r="M278" s="5"/>
      <c r="N278" s="122" t="str" cm="1">
        <f t="array" ref="N278">IFERROR(_xlfn.XLOOKUP(1,(J278=Lists!$AC$3:$AC$886)*(K278=Lists!$AD$3:$AD$886)*(L278=Lists!$AE$3:$AE$886)*(M278=Lists!$AF$3:$AF$886),Lists!$AG$3:$AG$886),"")</f>
        <v/>
      </c>
      <c r="P278" s="5"/>
      <c r="Q278" s="5"/>
      <c r="R278" s="5"/>
      <c r="S278" s="5"/>
      <c r="T278" s="5"/>
      <c r="U278" s="5"/>
      <c r="V278" s="5"/>
      <c r="W278" s="5"/>
      <c r="X278" s="5"/>
      <c r="Z278" s="122" t="str">
        <f>IFERROR(((H278*N278)-(V278*W278))/1000*VLOOKUP(F278,Lists!$C$16:$E$20,2,FALSE)*D278,"")</f>
        <v/>
      </c>
      <c r="AA278" s="124" t="str">
        <f>IFERROR(((H278*N278)-(V278*W278))/1000*VLOOKUP(F278,Lists!$C$16:$E$20,3,FALSE)*E278,"")</f>
        <v/>
      </c>
      <c r="AB278" s="122" t="str">
        <f t="shared" si="9"/>
        <v/>
      </c>
      <c r="AC278" s="124" t="str">
        <f t="shared" si="8"/>
        <v/>
      </c>
      <c r="AD278" s="122" t="str">
        <f>IFERROR(((H278*N278)*(1-IF(I278="",0,VLOOKUP(I278,Lists!$C$23:$D$27,2,FALSE)))-(V278*W278)*(1-IF(X278="",0,VLOOKUP(X278,Lists!$C$23:$D$27,2,FALSE))))/1000*VLOOKUP(F278,Lists!$C$16:$E$20,2,FALSE)*D278,"")</f>
        <v/>
      </c>
      <c r="AE278" s="124" t="str">
        <f>IFERROR(((H278*N278)*(1-IF(I278="",0,VLOOKUP(I278,Lists!$C$23:$D$27,2,FALSE)))-(V278*W278)*(1-IF(X278="",0,VLOOKUP(X278,Lists!$C$23:$D$27,2,FALSE))))/1000*VLOOKUP(F278,Lists!$C$16:$E$20,3,FALSE)*E278,"")</f>
        <v/>
      </c>
      <c r="AF278" s="125" t="str" cm="1">
        <f t="array" ref="AF278">IFERROR(V278*_xlfn.XLOOKUP(1,(P278=Lists!$G$20:$G$63)*(Q278=Lists!$H$20:$H$63),Lists!$I$20:$I$63),"")</f>
        <v/>
      </c>
      <c r="AG278" s="125" t="str">
        <f>IFERROR(IF(I278=X278,"",IF(X278="","",VLOOKUP(X278,Lists!$G$66:$H$70,2,FALSE)*V278*W278)),"")</f>
        <v/>
      </c>
      <c r="AH278" s="108" t="str">
        <f>IFERROR(VLOOKUP(J278,Lists!$G$3:$J$17,2,FALSE),"")</f>
        <v/>
      </c>
      <c r="AI278" s="108" t="str">
        <f>IFERROR(VLOOKUP(J278,Lists!$G$3:$J$17,3,FALSE),"")</f>
        <v/>
      </c>
      <c r="AJ278" s="108" t="str">
        <f>IFERROR(VLOOKUP(J278,Lists!$G$3:$J$17,4,FALSE),"")</f>
        <v/>
      </c>
      <c r="AK278" s="108" t="str">
        <f>IFERROR(VLOOKUP(P278,Lists!$C$30:$D$47,2,FALSE),"")</f>
        <v/>
      </c>
    </row>
    <row r="279" spans="2:37" x14ac:dyDescent="0.25">
      <c r="B279" s="5"/>
      <c r="C279" s="5"/>
      <c r="D279" s="122" t="str">
        <f>IFERROR(VLOOKUP(C279,Lists!$B$3:$E$13,3,FALSE),"")</f>
        <v/>
      </c>
      <c r="E279" s="123" t="str">
        <f>IFERROR(VLOOKUP(C279,Lists!$B$3:$E$13,4,FALSE),"")</f>
        <v/>
      </c>
      <c r="F279" s="5"/>
      <c r="H279" s="5"/>
      <c r="I279" s="5"/>
      <c r="J279" s="5"/>
      <c r="K279" s="5"/>
      <c r="L279" s="5"/>
      <c r="M279" s="5"/>
      <c r="N279" s="122" t="str" cm="1">
        <f t="array" ref="N279">IFERROR(_xlfn.XLOOKUP(1,(J279=Lists!$AC$3:$AC$886)*(K279=Lists!$AD$3:$AD$886)*(L279=Lists!$AE$3:$AE$886)*(M279=Lists!$AF$3:$AF$886),Lists!$AG$3:$AG$886),"")</f>
        <v/>
      </c>
      <c r="P279" s="5"/>
      <c r="Q279" s="5"/>
      <c r="R279" s="5"/>
      <c r="S279" s="5"/>
      <c r="T279" s="5"/>
      <c r="U279" s="5"/>
      <c r="V279" s="5"/>
      <c r="W279" s="5"/>
      <c r="X279" s="5"/>
      <c r="Z279" s="122" t="str">
        <f>IFERROR(((H279*N279)-(V279*W279))/1000*VLOOKUP(F279,Lists!$C$16:$E$20,2,FALSE)*D279,"")</f>
        <v/>
      </c>
      <c r="AA279" s="124" t="str">
        <f>IFERROR(((H279*N279)-(V279*W279))/1000*VLOOKUP(F279,Lists!$C$16:$E$20,3,FALSE)*E279,"")</f>
        <v/>
      </c>
      <c r="AB279" s="122" t="str">
        <f t="shared" si="9"/>
        <v/>
      </c>
      <c r="AC279" s="124" t="str">
        <f t="shared" si="8"/>
        <v/>
      </c>
      <c r="AD279" s="122" t="str">
        <f>IFERROR(((H279*N279)*(1-IF(I279="",0,VLOOKUP(I279,Lists!$C$23:$D$27,2,FALSE)))-(V279*W279)*(1-IF(X279="",0,VLOOKUP(X279,Lists!$C$23:$D$27,2,FALSE))))/1000*VLOOKUP(F279,Lists!$C$16:$E$20,2,FALSE)*D279,"")</f>
        <v/>
      </c>
      <c r="AE279" s="124" t="str">
        <f>IFERROR(((H279*N279)*(1-IF(I279="",0,VLOOKUP(I279,Lists!$C$23:$D$27,2,FALSE)))-(V279*W279)*(1-IF(X279="",0,VLOOKUP(X279,Lists!$C$23:$D$27,2,FALSE))))/1000*VLOOKUP(F279,Lists!$C$16:$E$20,3,FALSE)*E279,"")</f>
        <v/>
      </c>
      <c r="AF279" s="125" t="str" cm="1">
        <f t="array" ref="AF279">IFERROR(V279*_xlfn.XLOOKUP(1,(P279=Lists!$G$20:$G$63)*(Q279=Lists!$H$20:$H$63),Lists!$I$20:$I$63),"")</f>
        <v/>
      </c>
      <c r="AG279" s="125" t="str">
        <f>IFERROR(IF(I279=X279,"",IF(X279="","",VLOOKUP(X279,Lists!$G$66:$H$70,2,FALSE)*V279*W279)),"")</f>
        <v/>
      </c>
      <c r="AH279" s="108" t="str">
        <f>IFERROR(VLOOKUP(J279,Lists!$G$3:$J$17,2,FALSE),"")</f>
        <v/>
      </c>
      <c r="AI279" s="108" t="str">
        <f>IFERROR(VLOOKUP(J279,Lists!$G$3:$J$17,3,FALSE),"")</f>
        <v/>
      </c>
      <c r="AJ279" s="108" t="str">
        <f>IFERROR(VLOOKUP(J279,Lists!$G$3:$J$17,4,FALSE),"")</f>
        <v/>
      </c>
      <c r="AK279" s="108" t="str">
        <f>IFERROR(VLOOKUP(P279,Lists!$C$30:$D$47,2,FALSE),"")</f>
        <v/>
      </c>
    </row>
    <row r="280" spans="2:37" x14ac:dyDescent="0.25">
      <c r="B280" s="5"/>
      <c r="C280" s="5"/>
      <c r="D280" s="122" t="str">
        <f>IFERROR(VLOOKUP(C280,Lists!$B$3:$E$13,3,FALSE),"")</f>
        <v/>
      </c>
      <c r="E280" s="123" t="str">
        <f>IFERROR(VLOOKUP(C280,Lists!$B$3:$E$13,4,FALSE),"")</f>
        <v/>
      </c>
      <c r="F280" s="5"/>
      <c r="H280" s="5"/>
      <c r="I280" s="5"/>
      <c r="J280" s="5"/>
      <c r="K280" s="5"/>
      <c r="L280" s="5"/>
      <c r="M280" s="5"/>
      <c r="N280" s="122" t="str" cm="1">
        <f t="array" ref="N280">IFERROR(_xlfn.XLOOKUP(1,(J280=Lists!$AC$3:$AC$886)*(K280=Lists!$AD$3:$AD$886)*(L280=Lists!$AE$3:$AE$886)*(M280=Lists!$AF$3:$AF$886),Lists!$AG$3:$AG$886),"")</f>
        <v/>
      </c>
      <c r="P280" s="5"/>
      <c r="Q280" s="5"/>
      <c r="R280" s="5"/>
      <c r="S280" s="5"/>
      <c r="T280" s="5"/>
      <c r="U280" s="5"/>
      <c r="V280" s="5"/>
      <c r="W280" s="5"/>
      <c r="X280" s="5"/>
      <c r="Z280" s="122" t="str">
        <f>IFERROR(((H280*N280)-(V280*W280))/1000*VLOOKUP(F280,Lists!$C$16:$E$20,2,FALSE)*D280,"")</f>
        <v/>
      </c>
      <c r="AA280" s="124" t="str">
        <f>IFERROR(((H280*N280)-(V280*W280))/1000*VLOOKUP(F280,Lists!$C$16:$E$20,3,FALSE)*E280,"")</f>
        <v/>
      </c>
      <c r="AB280" s="122" t="str">
        <f t="shared" si="9"/>
        <v/>
      </c>
      <c r="AC280" s="124" t="str">
        <f t="shared" si="8"/>
        <v/>
      </c>
      <c r="AD280" s="122" t="str">
        <f>IFERROR(((H280*N280)*(1-IF(I280="",0,VLOOKUP(I280,Lists!$C$23:$D$27,2,FALSE)))-(V280*W280)*(1-IF(X280="",0,VLOOKUP(X280,Lists!$C$23:$D$27,2,FALSE))))/1000*VLOOKUP(F280,Lists!$C$16:$E$20,2,FALSE)*D280,"")</f>
        <v/>
      </c>
      <c r="AE280" s="124" t="str">
        <f>IFERROR(((H280*N280)*(1-IF(I280="",0,VLOOKUP(I280,Lists!$C$23:$D$27,2,FALSE)))-(V280*W280)*(1-IF(X280="",0,VLOOKUP(X280,Lists!$C$23:$D$27,2,FALSE))))/1000*VLOOKUP(F280,Lists!$C$16:$E$20,3,FALSE)*E280,"")</f>
        <v/>
      </c>
      <c r="AF280" s="125" t="str" cm="1">
        <f t="array" ref="AF280">IFERROR(V280*_xlfn.XLOOKUP(1,(P280=Lists!$G$20:$G$63)*(Q280=Lists!$H$20:$H$63),Lists!$I$20:$I$63),"")</f>
        <v/>
      </c>
      <c r="AG280" s="125" t="str">
        <f>IFERROR(IF(I280=X280,"",IF(X280="","",VLOOKUP(X280,Lists!$G$66:$H$70,2,FALSE)*V280*W280)),"")</f>
        <v/>
      </c>
      <c r="AH280" s="108" t="str">
        <f>IFERROR(VLOOKUP(J280,Lists!$G$3:$J$17,2,FALSE),"")</f>
        <v/>
      </c>
      <c r="AI280" s="108" t="str">
        <f>IFERROR(VLOOKUP(J280,Lists!$G$3:$J$17,3,FALSE),"")</f>
        <v/>
      </c>
      <c r="AJ280" s="108" t="str">
        <f>IFERROR(VLOOKUP(J280,Lists!$G$3:$J$17,4,FALSE),"")</f>
        <v/>
      </c>
      <c r="AK280" s="108" t="str">
        <f>IFERROR(VLOOKUP(P280,Lists!$C$30:$D$47,2,FALSE),"")</f>
        <v/>
      </c>
    </row>
    <row r="281" spans="2:37" x14ac:dyDescent="0.25">
      <c r="B281" s="5"/>
      <c r="C281" s="5"/>
      <c r="D281" s="122" t="str">
        <f>IFERROR(VLOOKUP(C281,Lists!$B$3:$E$13,3,FALSE),"")</f>
        <v/>
      </c>
      <c r="E281" s="123" t="str">
        <f>IFERROR(VLOOKUP(C281,Lists!$B$3:$E$13,4,FALSE),"")</f>
        <v/>
      </c>
      <c r="F281" s="5"/>
      <c r="H281" s="5"/>
      <c r="I281" s="5"/>
      <c r="J281" s="5"/>
      <c r="K281" s="5"/>
      <c r="L281" s="5"/>
      <c r="M281" s="5"/>
      <c r="N281" s="122" t="str" cm="1">
        <f t="array" ref="N281">IFERROR(_xlfn.XLOOKUP(1,(J281=Lists!$AC$3:$AC$886)*(K281=Lists!$AD$3:$AD$886)*(L281=Lists!$AE$3:$AE$886)*(M281=Lists!$AF$3:$AF$886),Lists!$AG$3:$AG$886),"")</f>
        <v/>
      </c>
      <c r="P281" s="5"/>
      <c r="Q281" s="5"/>
      <c r="R281" s="5"/>
      <c r="S281" s="5"/>
      <c r="T281" s="5"/>
      <c r="U281" s="5"/>
      <c r="V281" s="5"/>
      <c r="W281" s="5"/>
      <c r="X281" s="5"/>
      <c r="Z281" s="122" t="str">
        <f>IFERROR(((H281*N281)-(V281*W281))/1000*VLOOKUP(F281,Lists!$C$16:$E$20,2,FALSE)*D281,"")</f>
        <v/>
      </c>
      <c r="AA281" s="124" t="str">
        <f>IFERROR(((H281*N281)-(V281*W281))/1000*VLOOKUP(F281,Lists!$C$16:$E$20,3,FALSE)*E281,"")</f>
        <v/>
      </c>
      <c r="AB281" s="122" t="str">
        <f t="shared" si="9"/>
        <v/>
      </c>
      <c r="AC281" s="124" t="str">
        <f t="shared" si="8"/>
        <v/>
      </c>
      <c r="AD281" s="122" t="str">
        <f>IFERROR(((H281*N281)*(1-IF(I281="",0,VLOOKUP(I281,Lists!$C$23:$D$27,2,FALSE)))-(V281*W281)*(1-IF(X281="",0,VLOOKUP(X281,Lists!$C$23:$D$27,2,FALSE))))/1000*VLOOKUP(F281,Lists!$C$16:$E$20,2,FALSE)*D281,"")</f>
        <v/>
      </c>
      <c r="AE281" s="124" t="str">
        <f>IFERROR(((H281*N281)*(1-IF(I281="",0,VLOOKUP(I281,Lists!$C$23:$D$27,2,FALSE)))-(V281*W281)*(1-IF(X281="",0,VLOOKUP(X281,Lists!$C$23:$D$27,2,FALSE))))/1000*VLOOKUP(F281,Lists!$C$16:$E$20,3,FALSE)*E281,"")</f>
        <v/>
      </c>
      <c r="AF281" s="125" t="str" cm="1">
        <f t="array" ref="AF281">IFERROR(V281*_xlfn.XLOOKUP(1,(P281=Lists!$G$20:$G$63)*(Q281=Lists!$H$20:$H$63),Lists!$I$20:$I$63),"")</f>
        <v/>
      </c>
      <c r="AG281" s="125" t="str">
        <f>IFERROR(IF(I281=X281,"",IF(X281="","",VLOOKUP(X281,Lists!$G$66:$H$70,2,FALSE)*V281*W281)),"")</f>
        <v/>
      </c>
      <c r="AH281" s="108" t="str">
        <f>IFERROR(VLOOKUP(J281,Lists!$G$3:$J$17,2,FALSE),"")</f>
        <v/>
      </c>
      <c r="AI281" s="108" t="str">
        <f>IFERROR(VLOOKUP(J281,Lists!$G$3:$J$17,3,FALSE),"")</f>
        <v/>
      </c>
      <c r="AJ281" s="108" t="str">
        <f>IFERROR(VLOOKUP(J281,Lists!$G$3:$J$17,4,FALSE),"")</f>
        <v/>
      </c>
      <c r="AK281" s="108" t="str">
        <f>IFERROR(VLOOKUP(P281,Lists!$C$30:$D$47,2,FALSE),"")</f>
        <v/>
      </c>
    </row>
    <row r="282" spans="2:37" x14ac:dyDescent="0.25">
      <c r="B282" s="5"/>
      <c r="C282" s="5"/>
      <c r="D282" s="122" t="str">
        <f>IFERROR(VLOOKUP(C282,Lists!$B$3:$E$13,3,FALSE),"")</f>
        <v/>
      </c>
      <c r="E282" s="123" t="str">
        <f>IFERROR(VLOOKUP(C282,Lists!$B$3:$E$13,4,FALSE),"")</f>
        <v/>
      </c>
      <c r="F282" s="5"/>
      <c r="H282" s="5"/>
      <c r="I282" s="5"/>
      <c r="J282" s="5"/>
      <c r="K282" s="5"/>
      <c r="L282" s="5"/>
      <c r="M282" s="5"/>
      <c r="N282" s="122" t="str" cm="1">
        <f t="array" ref="N282">IFERROR(_xlfn.XLOOKUP(1,(J282=Lists!$AC$3:$AC$886)*(K282=Lists!$AD$3:$AD$886)*(L282=Lists!$AE$3:$AE$886)*(M282=Lists!$AF$3:$AF$886),Lists!$AG$3:$AG$886),"")</f>
        <v/>
      </c>
      <c r="P282" s="5"/>
      <c r="Q282" s="5"/>
      <c r="R282" s="5"/>
      <c r="S282" s="5"/>
      <c r="T282" s="5"/>
      <c r="U282" s="5"/>
      <c r="V282" s="5"/>
      <c r="W282" s="5"/>
      <c r="X282" s="5"/>
      <c r="Z282" s="122" t="str">
        <f>IFERROR(((H282*N282)-(V282*W282))/1000*VLOOKUP(F282,Lists!$C$16:$E$20,2,FALSE)*D282,"")</f>
        <v/>
      </c>
      <c r="AA282" s="124" t="str">
        <f>IFERROR(((H282*N282)-(V282*W282))/1000*VLOOKUP(F282,Lists!$C$16:$E$20,3,FALSE)*E282,"")</f>
        <v/>
      </c>
      <c r="AB282" s="122" t="str">
        <f t="shared" si="9"/>
        <v/>
      </c>
      <c r="AC282" s="124" t="str">
        <f t="shared" si="8"/>
        <v/>
      </c>
      <c r="AD282" s="122" t="str">
        <f>IFERROR(((H282*N282)*(1-IF(I282="",0,VLOOKUP(I282,Lists!$C$23:$D$27,2,FALSE)))-(V282*W282)*(1-IF(X282="",0,VLOOKUP(X282,Lists!$C$23:$D$27,2,FALSE))))/1000*VLOOKUP(F282,Lists!$C$16:$E$20,2,FALSE)*D282,"")</f>
        <v/>
      </c>
      <c r="AE282" s="124" t="str">
        <f>IFERROR(((H282*N282)*(1-IF(I282="",0,VLOOKUP(I282,Lists!$C$23:$D$27,2,FALSE)))-(V282*W282)*(1-IF(X282="",0,VLOOKUP(X282,Lists!$C$23:$D$27,2,FALSE))))/1000*VLOOKUP(F282,Lists!$C$16:$E$20,3,FALSE)*E282,"")</f>
        <v/>
      </c>
      <c r="AF282" s="125" t="str" cm="1">
        <f t="array" ref="AF282">IFERROR(V282*_xlfn.XLOOKUP(1,(P282=Lists!$G$20:$G$63)*(Q282=Lists!$H$20:$H$63),Lists!$I$20:$I$63),"")</f>
        <v/>
      </c>
      <c r="AG282" s="125" t="str">
        <f>IFERROR(IF(I282=X282,"",IF(X282="","",VLOOKUP(X282,Lists!$G$66:$H$70,2,FALSE)*V282*W282)),"")</f>
        <v/>
      </c>
      <c r="AH282" s="108" t="str">
        <f>IFERROR(VLOOKUP(J282,Lists!$G$3:$J$17,2,FALSE),"")</f>
        <v/>
      </c>
      <c r="AI282" s="108" t="str">
        <f>IFERROR(VLOOKUP(J282,Lists!$G$3:$J$17,3,FALSE),"")</f>
        <v/>
      </c>
      <c r="AJ282" s="108" t="str">
        <f>IFERROR(VLOOKUP(J282,Lists!$G$3:$J$17,4,FALSE),"")</f>
        <v/>
      </c>
      <c r="AK282" s="108" t="str">
        <f>IFERROR(VLOOKUP(P282,Lists!$C$30:$D$47,2,FALSE),"")</f>
        <v/>
      </c>
    </row>
    <row r="283" spans="2:37" x14ac:dyDescent="0.25">
      <c r="B283" s="5"/>
      <c r="C283" s="5"/>
      <c r="D283" s="122" t="str">
        <f>IFERROR(VLOOKUP(C283,Lists!$B$3:$E$13,3,FALSE),"")</f>
        <v/>
      </c>
      <c r="E283" s="123" t="str">
        <f>IFERROR(VLOOKUP(C283,Lists!$B$3:$E$13,4,FALSE),"")</f>
        <v/>
      </c>
      <c r="F283" s="5"/>
      <c r="H283" s="5"/>
      <c r="I283" s="5"/>
      <c r="J283" s="5"/>
      <c r="K283" s="5"/>
      <c r="L283" s="5"/>
      <c r="M283" s="5"/>
      <c r="N283" s="122" t="str" cm="1">
        <f t="array" ref="N283">IFERROR(_xlfn.XLOOKUP(1,(J283=Lists!$AC$3:$AC$886)*(K283=Lists!$AD$3:$AD$886)*(L283=Lists!$AE$3:$AE$886)*(M283=Lists!$AF$3:$AF$886),Lists!$AG$3:$AG$886),"")</f>
        <v/>
      </c>
      <c r="P283" s="5"/>
      <c r="Q283" s="5"/>
      <c r="R283" s="5"/>
      <c r="S283" s="5"/>
      <c r="T283" s="5"/>
      <c r="U283" s="5"/>
      <c r="V283" s="5"/>
      <c r="W283" s="5"/>
      <c r="X283" s="5"/>
      <c r="Z283" s="122" t="str">
        <f>IFERROR(((H283*N283)-(V283*W283))/1000*VLOOKUP(F283,Lists!$C$16:$E$20,2,FALSE)*D283,"")</f>
        <v/>
      </c>
      <c r="AA283" s="124" t="str">
        <f>IFERROR(((H283*N283)-(V283*W283))/1000*VLOOKUP(F283,Lists!$C$16:$E$20,3,FALSE)*E283,"")</f>
        <v/>
      </c>
      <c r="AB283" s="122" t="str">
        <f t="shared" si="9"/>
        <v/>
      </c>
      <c r="AC283" s="124" t="str">
        <f t="shared" si="8"/>
        <v/>
      </c>
      <c r="AD283" s="122" t="str">
        <f>IFERROR(((H283*N283)*(1-IF(I283="",0,VLOOKUP(I283,Lists!$C$23:$D$27,2,FALSE)))-(V283*W283)*(1-IF(X283="",0,VLOOKUP(X283,Lists!$C$23:$D$27,2,FALSE))))/1000*VLOOKUP(F283,Lists!$C$16:$E$20,2,FALSE)*D283,"")</f>
        <v/>
      </c>
      <c r="AE283" s="124" t="str">
        <f>IFERROR(((H283*N283)*(1-IF(I283="",0,VLOOKUP(I283,Lists!$C$23:$D$27,2,FALSE)))-(V283*W283)*(1-IF(X283="",0,VLOOKUP(X283,Lists!$C$23:$D$27,2,FALSE))))/1000*VLOOKUP(F283,Lists!$C$16:$E$20,3,FALSE)*E283,"")</f>
        <v/>
      </c>
      <c r="AF283" s="125" t="str" cm="1">
        <f t="array" ref="AF283">IFERROR(V283*_xlfn.XLOOKUP(1,(P283=Lists!$G$20:$G$63)*(Q283=Lists!$H$20:$H$63),Lists!$I$20:$I$63),"")</f>
        <v/>
      </c>
      <c r="AG283" s="125" t="str">
        <f>IFERROR(IF(I283=X283,"",IF(X283="","",VLOOKUP(X283,Lists!$G$66:$H$70,2,FALSE)*V283*W283)),"")</f>
        <v/>
      </c>
      <c r="AH283" s="108" t="str">
        <f>IFERROR(VLOOKUP(J283,Lists!$G$3:$J$17,2,FALSE),"")</f>
        <v/>
      </c>
      <c r="AI283" s="108" t="str">
        <f>IFERROR(VLOOKUP(J283,Lists!$G$3:$J$17,3,FALSE),"")</f>
        <v/>
      </c>
      <c r="AJ283" s="108" t="str">
        <f>IFERROR(VLOOKUP(J283,Lists!$G$3:$J$17,4,FALSE),"")</f>
        <v/>
      </c>
      <c r="AK283" s="108" t="str">
        <f>IFERROR(VLOOKUP(P283,Lists!$C$30:$D$47,2,FALSE),"")</f>
        <v/>
      </c>
    </row>
    <row r="284" spans="2:37" x14ac:dyDescent="0.25">
      <c r="B284" s="5"/>
      <c r="C284" s="5"/>
      <c r="D284" s="122" t="str">
        <f>IFERROR(VLOOKUP(C284,Lists!$B$3:$E$13,3,FALSE),"")</f>
        <v/>
      </c>
      <c r="E284" s="123" t="str">
        <f>IFERROR(VLOOKUP(C284,Lists!$B$3:$E$13,4,FALSE),"")</f>
        <v/>
      </c>
      <c r="F284" s="5"/>
      <c r="H284" s="5"/>
      <c r="I284" s="5"/>
      <c r="J284" s="5"/>
      <c r="K284" s="5"/>
      <c r="L284" s="5"/>
      <c r="M284" s="5"/>
      <c r="N284" s="122" t="str" cm="1">
        <f t="array" ref="N284">IFERROR(_xlfn.XLOOKUP(1,(J284=Lists!$AC$3:$AC$886)*(K284=Lists!$AD$3:$AD$886)*(L284=Lists!$AE$3:$AE$886)*(M284=Lists!$AF$3:$AF$886),Lists!$AG$3:$AG$886),"")</f>
        <v/>
      </c>
      <c r="P284" s="5"/>
      <c r="Q284" s="5"/>
      <c r="R284" s="5"/>
      <c r="S284" s="5"/>
      <c r="T284" s="5"/>
      <c r="U284" s="5"/>
      <c r="V284" s="5"/>
      <c r="W284" s="5"/>
      <c r="X284" s="5"/>
      <c r="Z284" s="122" t="str">
        <f>IFERROR(((H284*N284)-(V284*W284))/1000*VLOOKUP(F284,Lists!$C$16:$E$20,2,FALSE)*D284,"")</f>
        <v/>
      </c>
      <c r="AA284" s="124" t="str">
        <f>IFERROR(((H284*N284)-(V284*W284))/1000*VLOOKUP(F284,Lists!$C$16:$E$20,3,FALSE)*E284,"")</f>
        <v/>
      </c>
      <c r="AB284" s="122" t="str">
        <f t="shared" si="9"/>
        <v/>
      </c>
      <c r="AC284" s="124" t="str">
        <f t="shared" si="8"/>
        <v/>
      </c>
      <c r="AD284" s="122" t="str">
        <f>IFERROR(((H284*N284)*(1-IF(I284="",0,VLOOKUP(I284,Lists!$C$23:$D$27,2,FALSE)))-(V284*W284)*(1-IF(X284="",0,VLOOKUP(X284,Lists!$C$23:$D$27,2,FALSE))))/1000*VLOOKUP(F284,Lists!$C$16:$E$20,2,FALSE)*D284,"")</f>
        <v/>
      </c>
      <c r="AE284" s="124" t="str">
        <f>IFERROR(((H284*N284)*(1-IF(I284="",0,VLOOKUP(I284,Lists!$C$23:$D$27,2,FALSE)))-(V284*W284)*(1-IF(X284="",0,VLOOKUP(X284,Lists!$C$23:$D$27,2,FALSE))))/1000*VLOOKUP(F284,Lists!$C$16:$E$20,3,FALSE)*E284,"")</f>
        <v/>
      </c>
      <c r="AF284" s="125" t="str" cm="1">
        <f t="array" ref="AF284">IFERROR(V284*_xlfn.XLOOKUP(1,(P284=Lists!$G$20:$G$63)*(Q284=Lists!$H$20:$H$63),Lists!$I$20:$I$63),"")</f>
        <v/>
      </c>
      <c r="AG284" s="125" t="str">
        <f>IFERROR(IF(I284=X284,"",IF(X284="","",VLOOKUP(X284,Lists!$G$66:$H$70,2,FALSE)*V284*W284)),"")</f>
        <v/>
      </c>
      <c r="AH284" s="108" t="str">
        <f>IFERROR(VLOOKUP(J284,Lists!$G$3:$J$17,2,FALSE),"")</f>
        <v/>
      </c>
      <c r="AI284" s="108" t="str">
        <f>IFERROR(VLOOKUP(J284,Lists!$G$3:$J$17,3,FALSE),"")</f>
        <v/>
      </c>
      <c r="AJ284" s="108" t="str">
        <f>IFERROR(VLOOKUP(J284,Lists!$G$3:$J$17,4,FALSE),"")</f>
        <v/>
      </c>
      <c r="AK284" s="108" t="str">
        <f>IFERROR(VLOOKUP(P284,Lists!$C$30:$D$47,2,FALSE),"")</f>
        <v/>
      </c>
    </row>
    <row r="285" spans="2:37" x14ac:dyDescent="0.25">
      <c r="B285" s="5"/>
      <c r="C285" s="5"/>
      <c r="D285" s="122" t="str">
        <f>IFERROR(VLOOKUP(C285,Lists!$B$3:$E$13,3,FALSE),"")</f>
        <v/>
      </c>
      <c r="E285" s="123" t="str">
        <f>IFERROR(VLOOKUP(C285,Lists!$B$3:$E$13,4,FALSE),"")</f>
        <v/>
      </c>
      <c r="F285" s="5"/>
      <c r="H285" s="5"/>
      <c r="I285" s="5"/>
      <c r="J285" s="5"/>
      <c r="K285" s="5"/>
      <c r="L285" s="5"/>
      <c r="M285" s="5"/>
      <c r="N285" s="122" t="str" cm="1">
        <f t="array" ref="N285">IFERROR(_xlfn.XLOOKUP(1,(J285=Lists!$AC$3:$AC$886)*(K285=Lists!$AD$3:$AD$886)*(L285=Lists!$AE$3:$AE$886)*(M285=Lists!$AF$3:$AF$886),Lists!$AG$3:$AG$886),"")</f>
        <v/>
      </c>
      <c r="P285" s="5"/>
      <c r="Q285" s="5"/>
      <c r="R285" s="5"/>
      <c r="S285" s="5"/>
      <c r="T285" s="5"/>
      <c r="U285" s="5"/>
      <c r="V285" s="5"/>
      <c r="W285" s="5"/>
      <c r="X285" s="5"/>
      <c r="Z285" s="122" t="str">
        <f>IFERROR(((H285*N285)-(V285*W285))/1000*VLOOKUP(F285,Lists!$C$16:$E$20,2,FALSE)*D285,"")</f>
        <v/>
      </c>
      <c r="AA285" s="124" t="str">
        <f>IFERROR(((H285*N285)-(V285*W285))/1000*VLOOKUP(F285,Lists!$C$16:$E$20,3,FALSE)*E285,"")</f>
        <v/>
      </c>
      <c r="AB285" s="122" t="str">
        <f t="shared" si="9"/>
        <v/>
      </c>
      <c r="AC285" s="124" t="str">
        <f t="shared" si="8"/>
        <v/>
      </c>
      <c r="AD285" s="122" t="str">
        <f>IFERROR(((H285*N285)*(1-IF(I285="",0,VLOOKUP(I285,Lists!$C$23:$D$27,2,FALSE)))-(V285*W285)*(1-IF(X285="",0,VLOOKUP(X285,Lists!$C$23:$D$27,2,FALSE))))/1000*VLOOKUP(F285,Lists!$C$16:$E$20,2,FALSE)*D285,"")</f>
        <v/>
      </c>
      <c r="AE285" s="124" t="str">
        <f>IFERROR(((H285*N285)*(1-IF(I285="",0,VLOOKUP(I285,Lists!$C$23:$D$27,2,FALSE)))-(V285*W285)*(1-IF(X285="",0,VLOOKUP(X285,Lists!$C$23:$D$27,2,FALSE))))/1000*VLOOKUP(F285,Lists!$C$16:$E$20,3,FALSE)*E285,"")</f>
        <v/>
      </c>
      <c r="AF285" s="125" t="str" cm="1">
        <f t="array" ref="AF285">IFERROR(V285*_xlfn.XLOOKUP(1,(P285=Lists!$G$20:$G$63)*(Q285=Lists!$H$20:$H$63),Lists!$I$20:$I$63),"")</f>
        <v/>
      </c>
      <c r="AG285" s="125" t="str">
        <f>IFERROR(IF(I285=X285,"",IF(X285="","",VLOOKUP(X285,Lists!$G$66:$H$70,2,FALSE)*V285*W285)),"")</f>
        <v/>
      </c>
      <c r="AH285" s="108" t="str">
        <f>IFERROR(VLOOKUP(J285,Lists!$G$3:$J$17,2,FALSE),"")</f>
        <v/>
      </c>
      <c r="AI285" s="108" t="str">
        <f>IFERROR(VLOOKUP(J285,Lists!$G$3:$J$17,3,FALSE),"")</f>
        <v/>
      </c>
      <c r="AJ285" s="108" t="str">
        <f>IFERROR(VLOOKUP(J285,Lists!$G$3:$J$17,4,FALSE),"")</f>
        <v/>
      </c>
      <c r="AK285" s="108" t="str">
        <f>IFERROR(VLOOKUP(P285,Lists!$C$30:$D$47,2,FALSE),"")</f>
        <v/>
      </c>
    </row>
    <row r="286" spans="2:37" x14ac:dyDescent="0.25">
      <c r="B286" s="5"/>
      <c r="C286" s="5"/>
      <c r="D286" s="122" t="str">
        <f>IFERROR(VLOOKUP(C286,Lists!$B$3:$E$13,3,FALSE),"")</f>
        <v/>
      </c>
      <c r="E286" s="123" t="str">
        <f>IFERROR(VLOOKUP(C286,Lists!$B$3:$E$13,4,FALSE),"")</f>
        <v/>
      </c>
      <c r="F286" s="5"/>
      <c r="H286" s="5"/>
      <c r="I286" s="5"/>
      <c r="J286" s="5"/>
      <c r="K286" s="5"/>
      <c r="L286" s="5"/>
      <c r="M286" s="5"/>
      <c r="N286" s="122" t="str" cm="1">
        <f t="array" ref="N286">IFERROR(_xlfn.XLOOKUP(1,(J286=Lists!$AC$3:$AC$886)*(K286=Lists!$AD$3:$AD$886)*(L286=Lists!$AE$3:$AE$886)*(M286=Lists!$AF$3:$AF$886),Lists!$AG$3:$AG$886),"")</f>
        <v/>
      </c>
      <c r="P286" s="5"/>
      <c r="Q286" s="5"/>
      <c r="R286" s="5"/>
      <c r="S286" s="5"/>
      <c r="T286" s="5"/>
      <c r="U286" s="5"/>
      <c r="V286" s="5"/>
      <c r="W286" s="5"/>
      <c r="X286" s="5"/>
      <c r="Z286" s="122" t="str">
        <f>IFERROR(((H286*N286)-(V286*W286))/1000*VLOOKUP(F286,Lists!$C$16:$E$20,2,FALSE)*D286,"")</f>
        <v/>
      </c>
      <c r="AA286" s="124" t="str">
        <f>IFERROR(((H286*N286)-(V286*W286))/1000*VLOOKUP(F286,Lists!$C$16:$E$20,3,FALSE)*E286,"")</f>
        <v/>
      </c>
      <c r="AB286" s="122" t="str">
        <f t="shared" si="9"/>
        <v/>
      </c>
      <c r="AC286" s="124" t="str">
        <f t="shared" si="8"/>
        <v/>
      </c>
      <c r="AD286" s="122" t="str">
        <f>IFERROR(((H286*N286)*(1-IF(I286="",0,VLOOKUP(I286,Lists!$C$23:$D$27,2,FALSE)))-(V286*W286)*(1-IF(X286="",0,VLOOKUP(X286,Lists!$C$23:$D$27,2,FALSE))))/1000*VLOOKUP(F286,Lists!$C$16:$E$20,2,FALSE)*D286,"")</f>
        <v/>
      </c>
      <c r="AE286" s="124" t="str">
        <f>IFERROR(((H286*N286)*(1-IF(I286="",0,VLOOKUP(I286,Lists!$C$23:$D$27,2,FALSE)))-(V286*W286)*(1-IF(X286="",0,VLOOKUP(X286,Lists!$C$23:$D$27,2,FALSE))))/1000*VLOOKUP(F286,Lists!$C$16:$E$20,3,FALSE)*E286,"")</f>
        <v/>
      </c>
      <c r="AF286" s="125" t="str" cm="1">
        <f t="array" ref="AF286">IFERROR(V286*_xlfn.XLOOKUP(1,(P286=Lists!$G$20:$G$63)*(Q286=Lists!$H$20:$H$63),Lists!$I$20:$I$63),"")</f>
        <v/>
      </c>
      <c r="AG286" s="125" t="str">
        <f>IFERROR(IF(I286=X286,"",IF(X286="","",VLOOKUP(X286,Lists!$G$66:$H$70,2,FALSE)*V286*W286)),"")</f>
        <v/>
      </c>
      <c r="AH286" s="108" t="str">
        <f>IFERROR(VLOOKUP(J286,Lists!$G$3:$J$17,2,FALSE),"")</f>
        <v/>
      </c>
      <c r="AI286" s="108" t="str">
        <f>IFERROR(VLOOKUP(J286,Lists!$G$3:$J$17,3,FALSE),"")</f>
        <v/>
      </c>
      <c r="AJ286" s="108" t="str">
        <f>IFERROR(VLOOKUP(J286,Lists!$G$3:$J$17,4,FALSE),"")</f>
        <v/>
      </c>
      <c r="AK286" s="108" t="str">
        <f>IFERROR(VLOOKUP(P286,Lists!$C$30:$D$47,2,FALSE),"")</f>
        <v/>
      </c>
    </row>
    <row r="287" spans="2:37" x14ac:dyDescent="0.25">
      <c r="B287" s="5"/>
      <c r="C287" s="5"/>
      <c r="D287" s="122" t="str">
        <f>IFERROR(VLOOKUP(C287,Lists!$B$3:$E$13,3,FALSE),"")</f>
        <v/>
      </c>
      <c r="E287" s="123" t="str">
        <f>IFERROR(VLOOKUP(C287,Lists!$B$3:$E$13,4,FALSE),"")</f>
        <v/>
      </c>
      <c r="F287" s="5"/>
      <c r="H287" s="5"/>
      <c r="I287" s="5"/>
      <c r="J287" s="5"/>
      <c r="K287" s="5"/>
      <c r="L287" s="5"/>
      <c r="M287" s="5"/>
      <c r="N287" s="122" t="str" cm="1">
        <f t="array" ref="N287">IFERROR(_xlfn.XLOOKUP(1,(J287=Lists!$AC$3:$AC$886)*(K287=Lists!$AD$3:$AD$886)*(L287=Lists!$AE$3:$AE$886)*(M287=Lists!$AF$3:$AF$886),Lists!$AG$3:$AG$886),"")</f>
        <v/>
      </c>
      <c r="P287" s="5"/>
      <c r="Q287" s="5"/>
      <c r="R287" s="5"/>
      <c r="S287" s="5"/>
      <c r="T287" s="5"/>
      <c r="U287" s="5"/>
      <c r="V287" s="5"/>
      <c r="W287" s="5"/>
      <c r="X287" s="5"/>
      <c r="Z287" s="122" t="str">
        <f>IFERROR(((H287*N287)-(V287*W287))/1000*VLOOKUP(F287,Lists!$C$16:$E$20,2,FALSE)*D287,"")</f>
        <v/>
      </c>
      <c r="AA287" s="124" t="str">
        <f>IFERROR(((H287*N287)-(V287*W287))/1000*VLOOKUP(F287,Lists!$C$16:$E$20,3,FALSE)*E287,"")</f>
        <v/>
      </c>
      <c r="AB287" s="122" t="str">
        <f t="shared" si="9"/>
        <v/>
      </c>
      <c r="AC287" s="124" t="str">
        <f t="shared" si="8"/>
        <v/>
      </c>
      <c r="AD287" s="122" t="str">
        <f>IFERROR(((H287*N287)*(1-IF(I287="",0,VLOOKUP(I287,Lists!$C$23:$D$27,2,FALSE)))-(V287*W287)*(1-IF(X287="",0,VLOOKUP(X287,Lists!$C$23:$D$27,2,FALSE))))/1000*VLOOKUP(F287,Lists!$C$16:$E$20,2,FALSE)*D287,"")</f>
        <v/>
      </c>
      <c r="AE287" s="124" t="str">
        <f>IFERROR(((H287*N287)*(1-IF(I287="",0,VLOOKUP(I287,Lists!$C$23:$D$27,2,FALSE)))-(V287*W287)*(1-IF(X287="",0,VLOOKUP(X287,Lists!$C$23:$D$27,2,FALSE))))/1000*VLOOKUP(F287,Lists!$C$16:$E$20,3,FALSE)*E287,"")</f>
        <v/>
      </c>
      <c r="AF287" s="125" t="str" cm="1">
        <f t="array" ref="AF287">IFERROR(V287*_xlfn.XLOOKUP(1,(P287=Lists!$G$20:$G$63)*(Q287=Lists!$H$20:$H$63),Lists!$I$20:$I$63),"")</f>
        <v/>
      </c>
      <c r="AG287" s="125" t="str">
        <f>IFERROR(IF(I287=X287,"",IF(X287="","",VLOOKUP(X287,Lists!$G$66:$H$70,2,FALSE)*V287*W287)),"")</f>
        <v/>
      </c>
      <c r="AH287" s="108" t="str">
        <f>IFERROR(VLOOKUP(J287,Lists!$G$3:$J$17,2,FALSE),"")</f>
        <v/>
      </c>
      <c r="AI287" s="108" t="str">
        <f>IFERROR(VLOOKUP(J287,Lists!$G$3:$J$17,3,FALSE),"")</f>
        <v/>
      </c>
      <c r="AJ287" s="108" t="str">
        <f>IFERROR(VLOOKUP(J287,Lists!$G$3:$J$17,4,FALSE),"")</f>
        <v/>
      </c>
      <c r="AK287" s="108" t="str">
        <f>IFERROR(VLOOKUP(P287,Lists!$C$30:$D$47,2,FALSE),"")</f>
        <v/>
      </c>
    </row>
    <row r="288" spans="2:37" x14ac:dyDescent="0.25">
      <c r="B288" s="5"/>
      <c r="C288" s="5"/>
      <c r="D288" s="122" t="str">
        <f>IFERROR(VLOOKUP(C288,Lists!$B$3:$E$13,3,FALSE),"")</f>
        <v/>
      </c>
      <c r="E288" s="123" t="str">
        <f>IFERROR(VLOOKUP(C288,Lists!$B$3:$E$13,4,FALSE),"")</f>
        <v/>
      </c>
      <c r="F288" s="5"/>
      <c r="H288" s="5"/>
      <c r="I288" s="5"/>
      <c r="J288" s="5"/>
      <c r="K288" s="5"/>
      <c r="L288" s="5"/>
      <c r="M288" s="5"/>
      <c r="N288" s="122" t="str" cm="1">
        <f t="array" ref="N288">IFERROR(_xlfn.XLOOKUP(1,(J288=Lists!$AC$3:$AC$886)*(K288=Lists!$AD$3:$AD$886)*(L288=Lists!$AE$3:$AE$886)*(M288=Lists!$AF$3:$AF$886),Lists!$AG$3:$AG$886),"")</f>
        <v/>
      </c>
      <c r="P288" s="5"/>
      <c r="Q288" s="5"/>
      <c r="R288" s="5"/>
      <c r="S288" s="5"/>
      <c r="T288" s="5"/>
      <c r="U288" s="5"/>
      <c r="V288" s="5"/>
      <c r="W288" s="5"/>
      <c r="X288" s="5"/>
      <c r="Z288" s="122" t="str">
        <f>IFERROR(((H288*N288)-(V288*W288))/1000*VLOOKUP(F288,Lists!$C$16:$E$20,2,FALSE)*D288,"")</f>
        <v/>
      </c>
      <c r="AA288" s="124" t="str">
        <f>IFERROR(((H288*N288)-(V288*W288))/1000*VLOOKUP(F288,Lists!$C$16:$E$20,3,FALSE)*E288,"")</f>
        <v/>
      </c>
      <c r="AB288" s="122" t="str">
        <f t="shared" si="9"/>
        <v/>
      </c>
      <c r="AC288" s="124" t="str">
        <f t="shared" si="8"/>
        <v/>
      </c>
      <c r="AD288" s="122" t="str">
        <f>IFERROR(((H288*N288)*(1-IF(I288="",0,VLOOKUP(I288,Lists!$C$23:$D$27,2,FALSE)))-(V288*W288)*(1-IF(X288="",0,VLOOKUP(X288,Lists!$C$23:$D$27,2,FALSE))))/1000*VLOOKUP(F288,Lists!$C$16:$E$20,2,FALSE)*D288,"")</f>
        <v/>
      </c>
      <c r="AE288" s="124" t="str">
        <f>IFERROR(((H288*N288)*(1-IF(I288="",0,VLOOKUP(I288,Lists!$C$23:$D$27,2,FALSE)))-(V288*W288)*(1-IF(X288="",0,VLOOKUP(X288,Lists!$C$23:$D$27,2,FALSE))))/1000*VLOOKUP(F288,Lists!$C$16:$E$20,3,FALSE)*E288,"")</f>
        <v/>
      </c>
      <c r="AF288" s="125" t="str" cm="1">
        <f t="array" ref="AF288">IFERROR(V288*_xlfn.XLOOKUP(1,(P288=Lists!$G$20:$G$63)*(Q288=Lists!$H$20:$H$63),Lists!$I$20:$I$63),"")</f>
        <v/>
      </c>
      <c r="AG288" s="125" t="str">
        <f>IFERROR(IF(I288=X288,"",IF(X288="","",VLOOKUP(X288,Lists!$G$66:$H$70,2,FALSE)*V288*W288)),"")</f>
        <v/>
      </c>
      <c r="AH288" s="108" t="str">
        <f>IFERROR(VLOOKUP(J288,Lists!$G$3:$J$17,2,FALSE),"")</f>
        <v/>
      </c>
      <c r="AI288" s="108" t="str">
        <f>IFERROR(VLOOKUP(J288,Lists!$G$3:$J$17,3,FALSE),"")</f>
        <v/>
      </c>
      <c r="AJ288" s="108" t="str">
        <f>IFERROR(VLOOKUP(J288,Lists!$G$3:$J$17,4,FALSE),"")</f>
        <v/>
      </c>
      <c r="AK288" s="108" t="str">
        <f>IFERROR(VLOOKUP(P288,Lists!$C$30:$D$47,2,FALSE),"")</f>
        <v/>
      </c>
    </row>
    <row r="289" spans="2:37" x14ac:dyDescent="0.25">
      <c r="B289" s="5"/>
      <c r="C289" s="5"/>
      <c r="D289" s="122" t="str">
        <f>IFERROR(VLOOKUP(C289,Lists!$B$3:$E$13,3,FALSE),"")</f>
        <v/>
      </c>
      <c r="E289" s="123" t="str">
        <f>IFERROR(VLOOKUP(C289,Lists!$B$3:$E$13,4,FALSE),"")</f>
        <v/>
      </c>
      <c r="F289" s="5"/>
      <c r="H289" s="5"/>
      <c r="I289" s="5"/>
      <c r="J289" s="5"/>
      <c r="K289" s="5"/>
      <c r="L289" s="5"/>
      <c r="M289" s="5"/>
      <c r="N289" s="122" t="str" cm="1">
        <f t="array" ref="N289">IFERROR(_xlfn.XLOOKUP(1,(J289=Lists!$AC$3:$AC$886)*(K289=Lists!$AD$3:$AD$886)*(L289=Lists!$AE$3:$AE$886)*(M289=Lists!$AF$3:$AF$886),Lists!$AG$3:$AG$886),"")</f>
        <v/>
      </c>
      <c r="P289" s="5"/>
      <c r="Q289" s="5"/>
      <c r="R289" s="5"/>
      <c r="S289" s="5"/>
      <c r="T289" s="5"/>
      <c r="U289" s="5"/>
      <c r="V289" s="5"/>
      <c r="W289" s="5"/>
      <c r="X289" s="5"/>
      <c r="Z289" s="122" t="str">
        <f>IFERROR(((H289*N289)-(V289*W289))/1000*VLOOKUP(F289,Lists!$C$16:$E$20,2,FALSE)*D289,"")</f>
        <v/>
      </c>
      <c r="AA289" s="124" t="str">
        <f>IFERROR(((H289*N289)-(V289*W289))/1000*VLOOKUP(F289,Lists!$C$16:$E$20,3,FALSE)*E289,"")</f>
        <v/>
      </c>
      <c r="AB289" s="122" t="str">
        <f t="shared" si="9"/>
        <v/>
      </c>
      <c r="AC289" s="124" t="str">
        <f t="shared" si="8"/>
        <v/>
      </c>
      <c r="AD289" s="122" t="str">
        <f>IFERROR(((H289*N289)*(1-IF(I289="",0,VLOOKUP(I289,Lists!$C$23:$D$27,2,FALSE)))-(V289*W289)*(1-IF(X289="",0,VLOOKUP(X289,Lists!$C$23:$D$27,2,FALSE))))/1000*VLOOKUP(F289,Lists!$C$16:$E$20,2,FALSE)*D289,"")</f>
        <v/>
      </c>
      <c r="AE289" s="124" t="str">
        <f>IFERROR(((H289*N289)*(1-IF(I289="",0,VLOOKUP(I289,Lists!$C$23:$D$27,2,FALSE)))-(V289*W289)*(1-IF(X289="",0,VLOOKUP(X289,Lists!$C$23:$D$27,2,FALSE))))/1000*VLOOKUP(F289,Lists!$C$16:$E$20,3,FALSE)*E289,"")</f>
        <v/>
      </c>
      <c r="AF289" s="125" t="str" cm="1">
        <f t="array" ref="AF289">IFERROR(V289*_xlfn.XLOOKUP(1,(P289=Lists!$G$20:$G$63)*(Q289=Lists!$H$20:$H$63),Lists!$I$20:$I$63),"")</f>
        <v/>
      </c>
      <c r="AG289" s="125" t="str">
        <f>IFERROR(IF(I289=X289,"",IF(X289="","",VLOOKUP(X289,Lists!$G$66:$H$70,2,FALSE)*V289*W289)),"")</f>
        <v/>
      </c>
      <c r="AH289" s="108" t="str">
        <f>IFERROR(VLOOKUP(J289,Lists!$G$3:$J$17,2,FALSE),"")</f>
        <v/>
      </c>
      <c r="AI289" s="108" t="str">
        <f>IFERROR(VLOOKUP(J289,Lists!$G$3:$J$17,3,FALSE),"")</f>
        <v/>
      </c>
      <c r="AJ289" s="108" t="str">
        <f>IFERROR(VLOOKUP(J289,Lists!$G$3:$J$17,4,FALSE),"")</f>
        <v/>
      </c>
      <c r="AK289" s="108" t="str">
        <f>IFERROR(VLOOKUP(P289,Lists!$C$30:$D$47,2,FALSE),"")</f>
        <v/>
      </c>
    </row>
    <row r="290" spans="2:37" x14ac:dyDescent="0.25">
      <c r="B290" s="5"/>
      <c r="C290" s="5"/>
      <c r="D290" s="122" t="str">
        <f>IFERROR(VLOOKUP(C290,Lists!$B$3:$E$13,3,FALSE),"")</f>
        <v/>
      </c>
      <c r="E290" s="123" t="str">
        <f>IFERROR(VLOOKUP(C290,Lists!$B$3:$E$13,4,FALSE),"")</f>
        <v/>
      </c>
      <c r="F290" s="5"/>
      <c r="H290" s="5"/>
      <c r="I290" s="5"/>
      <c r="J290" s="5"/>
      <c r="K290" s="5"/>
      <c r="L290" s="5"/>
      <c r="M290" s="5"/>
      <c r="N290" s="122" t="str" cm="1">
        <f t="array" ref="N290">IFERROR(_xlfn.XLOOKUP(1,(J290=Lists!$AC$3:$AC$886)*(K290=Lists!$AD$3:$AD$886)*(L290=Lists!$AE$3:$AE$886)*(M290=Lists!$AF$3:$AF$886),Lists!$AG$3:$AG$886),"")</f>
        <v/>
      </c>
      <c r="P290" s="5"/>
      <c r="Q290" s="5"/>
      <c r="R290" s="5"/>
      <c r="S290" s="5"/>
      <c r="T290" s="5"/>
      <c r="U290" s="5"/>
      <c r="V290" s="5"/>
      <c r="W290" s="5"/>
      <c r="X290" s="5"/>
      <c r="Z290" s="122" t="str">
        <f>IFERROR(((H290*N290)-(V290*W290))/1000*VLOOKUP(F290,Lists!$C$16:$E$20,2,FALSE)*D290,"")</f>
        <v/>
      </c>
      <c r="AA290" s="124" t="str">
        <f>IFERROR(((H290*N290)-(V290*W290))/1000*VLOOKUP(F290,Lists!$C$16:$E$20,3,FALSE)*E290,"")</f>
        <v/>
      </c>
      <c r="AB290" s="122" t="str">
        <f t="shared" si="9"/>
        <v/>
      </c>
      <c r="AC290" s="124" t="str">
        <f t="shared" si="8"/>
        <v/>
      </c>
      <c r="AD290" s="122" t="str">
        <f>IFERROR(((H290*N290)*(1-IF(I290="",0,VLOOKUP(I290,Lists!$C$23:$D$27,2,FALSE)))-(V290*W290)*(1-IF(X290="",0,VLOOKUP(X290,Lists!$C$23:$D$27,2,FALSE))))/1000*VLOOKUP(F290,Lists!$C$16:$E$20,2,FALSE)*D290,"")</f>
        <v/>
      </c>
      <c r="AE290" s="124" t="str">
        <f>IFERROR(((H290*N290)*(1-IF(I290="",0,VLOOKUP(I290,Lists!$C$23:$D$27,2,FALSE)))-(V290*W290)*(1-IF(X290="",0,VLOOKUP(X290,Lists!$C$23:$D$27,2,FALSE))))/1000*VLOOKUP(F290,Lists!$C$16:$E$20,3,FALSE)*E290,"")</f>
        <v/>
      </c>
      <c r="AF290" s="125" t="str" cm="1">
        <f t="array" ref="AF290">IFERROR(V290*_xlfn.XLOOKUP(1,(P290=Lists!$G$20:$G$63)*(Q290=Lists!$H$20:$H$63),Lists!$I$20:$I$63),"")</f>
        <v/>
      </c>
      <c r="AG290" s="125" t="str">
        <f>IFERROR(IF(I290=X290,"",IF(X290="","",VLOOKUP(X290,Lists!$G$66:$H$70,2,FALSE)*V290*W290)),"")</f>
        <v/>
      </c>
      <c r="AH290" s="108" t="str">
        <f>IFERROR(VLOOKUP(J290,Lists!$G$3:$J$17,2,FALSE),"")</f>
        <v/>
      </c>
      <c r="AI290" s="108" t="str">
        <f>IFERROR(VLOOKUP(J290,Lists!$G$3:$J$17,3,FALSE),"")</f>
        <v/>
      </c>
      <c r="AJ290" s="108" t="str">
        <f>IFERROR(VLOOKUP(J290,Lists!$G$3:$J$17,4,FALSE),"")</f>
        <v/>
      </c>
      <c r="AK290" s="108" t="str">
        <f>IFERROR(VLOOKUP(P290,Lists!$C$30:$D$47,2,FALSE),"")</f>
        <v/>
      </c>
    </row>
    <row r="291" spans="2:37" x14ac:dyDescent="0.25">
      <c r="B291" s="5"/>
      <c r="C291" s="5"/>
      <c r="D291" s="122" t="str">
        <f>IFERROR(VLOOKUP(C291,Lists!$B$3:$E$13,3,FALSE),"")</f>
        <v/>
      </c>
      <c r="E291" s="123" t="str">
        <f>IFERROR(VLOOKUP(C291,Lists!$B$3:$E$13,4,FALSE),"")</f>
        <v/>
      </c>
      <c r="F291" s="5"/>
      <c r="H291" s="5"/>
      <c r="I291" s="5"/>
      <c r="J291" s="5"/>
      <c r="K291" s="5"/>
      <c r="L291" s="5"/>
      <c r="M291" s="5"/>
      <c r="N291" s="122" t="str" cm="1">
        <f t="array" ref="N291">IFERROR(_xlfn.XLOOKUP(1,(J291=Lists!$AC$3:$AC$886)*(K291=Lists!$AD$3:$AD$886)*(L291=Lists!$AE$3:$AE$886)*(M291=Lists!$AF$3:$AF$886),Lists!$AG$3:$AG$886),"")</f>
        <v/>
      </c>
      <c r="P291" s="5"/>
      <c r="Q291" s="5"/>
      <c r="R291" s="5"/>
      <c r="S291" s="5"/>
      <c r="T291" s="5"/>
      <c r="U291" s="5"/>
      <c r="V291" s="5"/>
      <c r="W291" s="5"/>
      <c r="X291" s="5"/>
      <c r="Z291" s="122" t="str">
        <f>IFERROR(((H291*N291)-(V291*W291))/1000*VLOOKUP(F291,Lists!$C$16:$E$20,2,FALSE)*D291,"")</f>
        <v/>
      </c>
      <c r="AA291" s="124" t="str">
        <f>IFERROR(((H291*N291)-(V291*W291))/1000*VLOOKUP(F291,Lists!$C$16:$E$20,3,FALSE)*E291,"")</f>
        <v/>
      </c>
      <c r="AB291" s="122" t="str">
        <f t="shared" si="9"/>
        <v/>
      </c>
      <c r="AC291" s="124" t="str">
        <f t="shared" si="8"/>
        <v/>
      </c>
      <c r="AD291" s="122" t="str">
        <f>IFERROR(((H291*N291)*(1-IF(I291="",0,VLOOKUP(I291,Lists!$C$23:$D$27,2,FALSE)))-(V291*W291)*(1-IF(X291="",0,VLOOKUP(X291,Lists!$C$23:$D$27,2,FALSE))))/1000*VLOOKUP(F291,Lists!$C$16:$E$20,2,FALSE)*D291,"")</f>
        <v/>
      </c>
      <c r="AE291" s="124" t="str">
        <f>IFERROR(((H291*N291)*(1-IF(I291="",0,VLOOKUP(I291,Lists!$C$23:$D$27,2,FALSE)))-(V291*W291)*(1-IF(X291="",0,VLOOKUP(X291,Lists!$C$23:$D$27,2,FALSE))))/1000*VLOOKUP(F291,Lists!$C$16:$E$20,3,FALSE)*E291,"")</f>
        <v/>
      </c>
      <c r="AF291" s="125" t="str" cm="1">
        <f t="array" ref="AF291">IFERROR(V291*_xlfn.XLOOKUP(1,(P291=Lists!$G$20:$G$63)*(Q291=Lists!$H$20:$H$63),Lists!$I$20:$I$63),"")</f>
        <v/>
      </c>
      <c r="AG291" s="125" t="str">
        <f>IFERROR(IF(I291=X291,"",IF(X291="","",VLOOKUP(X291,Lists!$G$66:$H$70,2,FALSE)*V291*W291)),"")</f>
        <v/>
      </c>
      <c r="AH291" s="108" t="str">
        <f>IFERROR(VLOOKUP(J291,Lists!$G$3:$J$17,2,FALSE),"")</f>
        <v/>
      </c>
      <c r="AI291" s="108" t="str">
        <f>IFERROR(VLOOKUP(J291,Lists!$G$3:$J$17,3,FALSE),"")</f>
        <v/>
      </c>
      <c r="AJ291" s="108" t="str">
        <f>IFERROR(VLOOKUP(J291,Lists!$G$3:$J$17,4,FALSE),"")</f>
        <v/>
      </c>
      <c r="AK291" s="108" t="str">
        <f>IFERROR(VLOOKUP(P291,Lists!$C$30:$D$47,2,FALSE),"")</f>
        <v/>
      </c>
    </row>
    <row r="292" spans="2:37" x14ac:dyDescent="0.25">
      <c r="B292" s="5"/>
      <c r="C292" s="5"/>
      <c r="D292" s="122" t="str">
        <f>IFERROR(VLOOKUP(C292,Lists!$B$3:$E$13,3,FALSE),"")</f>
        <v/>
      </c>
      <c r="E292" s="123" t="str">
        <f>IFERROR(VLOOKUP(C292,Lists!$B$3:$E$13,4,FALSE),"")</f>
        <v/>
      </c>
      <c r="F292" s="5"/>
      <c r="H292" s="5"/>
      <c r="I292" s="5"/>
      <c r="J292" s="5"/>
      <c r="K292" s="5"/>
      <c r="L292" s="5"/>
      <c r="M292" s="5"/>
      <c r="N292" s="122" t="str" cm="1">
        <f t="array" ref="N292">IFERROR(_xlfn.XLOOKUP(1,(J292=Lists!$AC$3:$AC$886)*(K292=Lists!$AD$3:$AD$886)*(L292=Lists!$AE$3:$AE$886)*(M292=Lists!$AF$3:$AF$886),Lists!$AG$3:$AG$886),"")</f>
        <v/>
      </c>
      <c r="P292" s="5"/>
      <c r="Q292" s="5"/>
      <c r="R292" s="5"/>
      <c r="S292" s="5"/>
      <c r="T292" s="5"/>
      <c r="U292" s="5"/>
      <c r="V292" s="5"/>
      <c r="W292" s="5"/>
      <c r="X292" s="5"/>
      <c r="Z292" s="122" t="str">
        <f>IFERROR(((H292*N292)-(V292*W292))/1000*VLOOKUP(F292,Lists!$C$16:$E$20,2,FALSE)*D292,"")</f>
        <v/>
      </c>
      <c r="AA292" s="124" t="str">
        <f>IFERROR(((H292*N292)-(V292*W292))/1000*VLOOKUP(F292,Lists!$C$16:$E$20,3,FALSE)*E292,"")</f>
        <v/>
      </c>
      <c r="AB292" s="122" t="str">
        <f t="shared" si="9"/>
        <v/>
      </c>
      <c r="AC292" s="124" t="str">
        <f t="shared" si="8"/>
        <v/>
      </c>
      <c r="AD292" s="122" t="str">
        <f>IFERROR(((H292*N292)*(1-IF(I292="",0,VLOOKUP(I292,Lists!$C$23:$D$27,2,FALSE)))-(V292*W292)*(1-IF(X292="",0,VLOOKUP(X292,Lists!$C$23:$D$27,2,FALSE))))/1000*VLOOKUP(F292,Lists!$C$16:$E$20,2,FALSE)*D292,"")</f>
        <v/>
      </c>
      <c r="AE292" s="124" t="str">
        <f>IFERROR(((H292*N292)*(1-IF(I292="",0,VLOOKUP(I292,Lists!$C$23:$D$27,2,FALSE)))-(V292*W292)*(1-IF(X292="",0,VLOOKUP(X292,Lists!$C$23:$D$27,2,FALSE))))/1000*VLOOKUP(F292,Lists!$C$16:$E$20,3,FALSE)*E292,"")</f>
        <v/>
      </c>
      <c r="AF292" s="125" t="str" cm="1">
        <f t="array" ref="AF292">IFERROR(V292*_xlfn.XLOOKUP(1,(P292=Lists!$G$20:$G$63)*(Q292=Lists!$H$20:$H$63),Lists!$I$20:$I$63),"")</f>
        <v/>
      </c>
      <c r="AG292" s="125" t="str">
        <f>IFERROR(IF(I292=X292,"",IF(X292="","",VLOOKUP(X292,Lists!$G$66:$H$70,2,FALSE)*V292*W292)),"")</f>
        <v/>
      </c>
      <c r="AH292" s="108" t="str">
        <f>IFERROR(VLOOKUP(J292,Lists!$G$3:$J$17,2,FALSE),"")</f>
        <v/>
      </c>
      <c r="AI292" s="108" t="str">
        <f>IFERROR(VLOOKUP(J292,Lists!$G$3:$J$17,3,FALSE),"")</f>
        <v/>
      </c>
      <c r="AJ292" s="108" t="str">
        <f>IFERROR(VLOOKUP(J292,Lists!$G$3:$J$17,4,FALSE),"")</f>
        <v/>
      </c>
      <c r="AK292" s="108" t="str">
        <f>IFERROR(VLOOKUP(P292,Lists!$C$30:$D$47,2,FALSE),"")</f>
        <v/>
      </c>
    </row>
    <row r="293" spans="2:37" x14ac:dyDescent="0.25">
      <c r="B293" s="5"/>
      <c r="C293" s="5"/>
      <c r="D293" s="122" t="str">
        <f>IFERROR(VLOOKUP(C293,Lists!$B$3:$E$13,3,FALSE),"")</f>
        <v/>
      </c>
      <c r="E293" s="123" t="str">
        <f>IFERROR(VLOOKUP(C293,Lists!$B$3:$E$13,4,FALSE),"")</f>
        <v/>
      </c>
      <c r="F293" s="5"/>
      <c r="H293" s="5"/>
      <c r="I293" s="5"/>
      <c r="J293" s="5"/>
      <c r="K293" s="5"/>
      <c r="L293" s="5"/>
      <c r="M293" s="5"/>
      <c r="N293" s="122" t="str" cm="1">
        <f t="array" ref="N293">IFERROR(_xlfn.XLOOKUP(1,(J293=Lists!$AC$3:$AC$886)*(K293=Lists!$AD$3:$AD$886)*(L293=Lists!$AE$3:$AE$886)*(M293=Lists!$AF$3:$AF$886),Lists!$AG$3:$AG$886),"")</f>
        <v/>
      </c>
      <c r="P293" s="5"/>
      <c r="Q293" s="5"/>
      <c r="R293" s="5"/>
      <c r="S293" s="5"/>
      <c r="T293" s="5"/>
      <c r="U293" s="5"/>
      <c r="V293" s="5"/>
      <c r="W293" s="5"/>
      <c r="X293" s="5"/>
      <c r="Z293" s="122" t="str">
        <f>IFERROR(((H293*N293)-(V293*W293))/1000*VLOOKUP(F293,Lists!$C$16:$E$20,2,FALSE)*D293,"")</f>
        <v/>
      </c>
      <c r="AA293" s="124" t="str">
        <f>IFERROR(((H293*N293)-(V293*W293))/1000*VLOOKUP(F293,Lists!$C$16:$E$20,3,FALSE)*E293,"")</f>
        <v/>
      </c>
      <c r="AB293" s="122" t="str">
        <f t="shared" si="9"/>
        <v/>
      </c>
      <c r="AC293" s="124" t="str">
        <f t="shared" si="8"/>
        <v/>
      </c>
      <c r="AD293" s="122" t="str">
        <f>IFERROR(((H293*N293)*(1-IF(I293="",0,VLOOKUP(I293,Lists!$C$23:$D$27,2,FALSE)))-(V293*W293)*(1-IF(X293="",0,VLOOKUP(X293,Lists!$C$23:$D$27,2,FALSE))))/1000*VLOOKUP(F293,Lists!$C$16:$E$20,2,FALSE)*D293,"")</f>
        <v/>
      </c>
      <c r="AE293" s="124" t="str">
        <f>IFERROR(((H293*N293)*(1-IF(I293="",0,VLOOKUP(I293,Lists!$C$23:$D$27,2,FALSE)))-(V293*W293)*(1-IF(X293="",0,VLOOKUP(X293,Lists!$C$23:$D$27,2,FALSE))))/1000*VLOOKUP(F293,Lists!$C$16:$E$20,3,FALSE)*E293,"")</f>
        <v/>
      </c>
      <c r="AF293" s="125" t="str" cm="1">
        <f t="array" ref="AF293">IFERROR(V293*_xlfn.XLOOKUP(1,(P293=Lists!$G$20:$G$63)*(Q293=Lists!$H$20:$H$63),Lists!$I$20:$I$63),"")</f>
        <v/>
      </c>
      <c r="AG293" s="125" t="str">
        <f>IFERROR(IF(I293=X293,"",IF(X293="","",VLOOKUP(X293,Lists!$G$66:$H$70,2,FALSE)*V293*W293)),"")</f>
        <v/>
      </c>
      <c r="AH293" s="108" t="str">
        <f>IFERROR(VLOOKUP(J293,Lists!$G$3:$J$17,2,FALSE),"")</f>
        <v/>
      </c>
      <c r="AI293" s="108" t="str">
        <f>IFERROR(VLOOKUP(J293,Lists!$G$3:$J$17,3,FALSE),"")</f>
        <v/>
      </c>
      <c r="AJ293" s="108" t="str">
        <f>IFERROR(VLOOKUP(J293,Lists!$G$3:$J$17,4,FALSE),"")</f>
        <v/>
      </c>
      <c r="AK293" s="108" t="str">
        <f>IFERROR(VLOOKUP(P293,Lists!$C$30:$D$47,2,FALSE),"")</f>
        <v/>
      </c>
    </row>
    <row r="294" spans="2:37" x14ac:dyDescent="0.25">
      <c r="B294" s="5"/>
      <c r="C294" s="5"/>
      <c r="D294" s="122" t="str">
        <f>IFERROR(VLOOKUP(C294,Lists!$B$3:$E$13,3,FALSE),"")</f>
        <v/>
      </c>
      <c r="E294" s="123" t="str">
        <f>IFERROR(VLOOKUP(C294,Lists!$B$3:$E$13,4,FALSE),"")</f>
        <v/>
      </c>
      <c r="F294" s="5"/>
      <c r="H294" s="5"/>
      <c r="I294" s="5"/>
      <c r="J294" s="5"/>
      <c r="K294" s="5"/>
      <c r="L294" s="5"/>
      <c r="M294" s="5"/>
      <c r="N294" s="122" t="str" cm="1">
        <f t="array" ref="N294">IFERROR(_xlfn.XLOOKUP(1,(J294=Lists!$AC$3:$AC$886)*(K294=Lists!$AD$3:$AD$886)*(L294=Lists!$AE$3:$AE$886)*(M294=Lists!$AF$3:$AF$886),Lists!$AG$3:$AG$886),"")</f>
        <v/>
      </c>
      <c r="P294" s="5"/>
      <c r="Q294" s="5"/>
      <c r="R294" s="5"/>
      <c r="S294" s="5"/>
      <c r="T294" s="5"/>
      <c r="U294" s="5"/>
      <c r="V294" s="5"/>
      <c r="W294" s="5"/>
      <c r="X294" s="5"/>
      <c r="Z294" s="122" t="str">
        <f>IFERROR(((H294*N294)-(V294*W294))/1000*VLOOKUP(F294,Lists!$C$16:$E$20,2,FALSE)*D294,"")</f>
        <v/>
      </c>
      <c r="AA294" s="124" t="str">
        <f>IFERROR(((H294*N294)-(V294*W294))/1000*VLOOKUP(F294,Lists!$C$16:$E$20,3,FALSE)*E294,"")</f>
        <v/>
      </c>
      <c r="AB294" s="122" t="str">
        <f t="shared" si="9"/>
        <v/>
      </c>
      <c r="AC294" s="124" t="str">
        <f t="shared" si="8"/>
        <v/>
      </c>
      <c r="AD294" s="122" t="str">
        <f>IFERROR(((H294*N294)*(1-IF(I294="",0,VLOOKUP(I294,Lists!$C$23:$D$27,2,FALSE)))-(V294*W294)*(1-IF(X294="",0,VLOOKUP(X294,Lists!$C$23:$D$27,2,FALSE))))/1000*VLOOKUP(F294,Lists!$C$16:$E$20,2,FALSE)*D294,"")</f>
        <v/>
      </c>
      <c r="AE294" s="124" t="str">
        <f>IFERROR(((H294*N294)*(1-IF(I294="",0,VLOOKUP(I294,Lists!$C$23:$D$27,2,FALSE)))-(V294*W294)*(1-IF(X294="",0,VLOOKUP(X294,Lists!$C$23:$D$27,2,FALSE))))/1000*VLOOKUP(F294,Lists!$C$16:$E$20,3,FALSE)*E294,"")</f>
        <v/>
      </c>
      <c r="AF294" s="125" t="str" cm="1">
        <f t="array" ref="AF294">IFERROR(V294*_xlfn.XLOOKUP(1,(P294=Lists!$G$20:$G$63)*(Q294=Lists!$H$20:$H$63),Lists!$I$20:$I$63),"")</f>
        <v/>
      </c>
      <c r="AG294" s="125" t="str">
        <f>IFERROR(IF(I294=X294,"",IF(X294="","",VLOOKUP(X294,Lists!$G$66:$H$70,2,FALSE)*V294*W294)),"")</f>
        <v/>
      </c>
      <c r="AH294" s="108" t="str">
        <f>IFERROR(VLOOKUP(J294,Lists!$G$3:$J$17,2,FALSE),"")</f>
        <v/>
      </c>
      <c r="AI294" s="108" t="str">
        <f>IFERROR(VLOOKUP(J294,Lists!$G$3:$J$17,3,FALSE),"")</f>
        <v/>
      </c>
      <c r="AJ294" s="108" t="str">
        <f>IFERROR(VLOOKUP(J294,Lists!$G$3:$J$17,4,FALSE),"")</f>
        <v/>
      </c>
      <c r="AK294" s="108" t="str">
        <f>IFERROR(VLOOKUP(P294,Lists!$C$30:$D$47,2,FALSE),"")</f>
        <v/>
      </c>
    </row>
    <row r="295" spans="2:37" x14ac:dyDescent="0.25">
      <c r="B295" s="5"/>
      <c r="C295" s="5"/>
      <c r="D295" s="122" t="str">
        <f>IFERROR(VLOOKUP(C295,Lists!$B$3:$E$13,3,FALSE),"")</f>
        <v/>
      </c>
      <c r="E295" s="123" t="str">
        <f>IFERROR(VLOOKUP(C295,Lists!$B$3:$E$13,4,FALSE),"")</f>
        <v/>
      </c>
      <c r="F295" s="5"/>
      <c r="H295" s="5"/>
      <c r="I295" s="5"/>
      <c r="J295" s="5"/>
      <c r="K295" s="5"/>
      <c r="L295" s="5"/>
      <c r="M295" s="5"/>
      <c r="N295" s="122" t="str" cm="1">
        <f t="array" ref="N295">IFERROR(_xlfn.XLOOKUP(1,(J295=Lists!$AC$3:$AC$886)*(K295=Lists!$AD$3:$AD$886)*(L295=Lists!$AE$3:$AE$886)*(M295=Lists!$AF$3:$AF$886),Lists!$AG$3:$AG$886),"")</f>
        <v/>
      </c>
      <c r="P295" s="5"/>
      <c r="Q295" s="5"/>
      <c r="R295" s="5"/>
      <c r="S295" s="5"/>
      <c r="T295" s="5"/>
      <c r="U295" s="5"/>
      <c r="V295" s="5"/>
      <c r="W295" s="5"/>
      <c r="X295" s="5"/>
      <c r="Z295" s="122" t="str">
        <f>IFERROR(((H295*N295)-(V295*W295))/1000*VLOOKUP(F295,Lists!$C$16:$E$20,2,FALSE)*D295,"")</f>
        <v/>
      </c>
      <c r="AA295" s="124" t="str">
        <f>IFERROR(((H295*N295)-(V295*W295))/1000*VLOOKUP(F295,Lists!$C$16:$E$20,3,FALSE)*E295,"")</f>
        <v/>
      </c>
      <c r="AB295" s="122" t="str">
        <f t="shared" si="9"/>
        <v/>
      </c>
      <c r="AC295" s="124" t="str">
        <f t="shared" si="8"/>
        <v/>
      </c>
      <c r="AD295" s="122" t="str">
        <f>IFERROR(((H295*N295)*(1-IF(I295="",0,VLOOKUP(I295,Lists!$C$23:$D$27,2,FALSE)))-(V295*W295)*(1-IF(X295="",0,VLOOKUP(X295,Lists!$C$23:$D$27,2,FALSE))))/1000*VLOOKUP(F295,Lists!$C$16:$E$20,2,FALSE)*D295,"")</f>
        <v/>
      </c>
      <c r="AE295" s="124" t="str">
        <f>IFERROR(((H295*N295)*(1-IF(I295="",0,VLOOKUP(I295,Lists!$C$23:$D$27,2,FALSE)))-(V295*W295)*(1-IF(X295="",0,VLOOKUP(X295,Lists!$C$23:$D$27,2,FALSE))))/1000*VLOOKUP(F295,Lists!$C$16:$E$20,3,FALSE)*E295,"")</f>
        <v/>
      </c>
      <c r="AF295" s="125" t="str" cm="1">
        <f t="array" ref="AF295">IFERROR(V295*_xlfn.XLOOKUP(1,(P295=Lists!$G$20:$G$63)*(Q295=Lists!$H$20:$H$63),Lists!$I$20:$I$63),"")</f>
        <v/>
      </c>
      <c r="AG295" s="125" t="str">
        <f>IFERROR(IF(I295=X295,"",IF(X295="","",VLOOKUP(X295,Lists!$G$66:$H$70,2,FALSE)*V295*W295)),"")</f>
        <v/>
      </c>
      <c r="AH295" s="108" t="str">
        <f>IFERROR(VLOOKUP(J295,Lists!$G$3:$J$17,2,FALSE),"")</f>
        <v/>
      </c>
      <c r="AI295" s="108" t="str">
        <f>IFERROR(VLOOKUP(J295,Lists!$G$3:$J$17,3,FALSE),"")</f>
        <v/>
      </c>
      <c r="AJ295" s="108" t="str">
        <f>IFERROR(VLOOKUP(J295,Lists!$G$3:$J$17,4,FALSE),"")</f>
        <v/>
      </c>
      <c r="AK295" s="108" t="str">
        <f>IFERROR(VLOOKUP(P295,Lists!$C$30:$D$47,2,FALSE),"")</f>
        <v/>
      </c>
    </row>
    <row r="296" spans="2:37" x14ac:dyDescent="0.25">
      <c r="B296" s="5"/>
      <c r="C296" s="5"/>
      <c r="D296" s="122" t="str">
        <f>IFERROR(VLOOKUP(C296,Lists!$B$3:$E$13,3,FALSE),"")</f>
        <v/>
      </c>
      <c r="E296" s="123" t="str">
        <f>IFERROR(VLOOKUP(C296,Lists!$B$3:$E$13,4,FALSE),"")</f>
        <v/>
      </c>
      <c r="F296" s="5"/>
      <c r="H296" s="5"/>
      <c r="I296" s="5"/>
      <c r="J296" s="5"/>
      <c r="K296" s="5"/>
      <c r="L296" s="5"/>
      <c r="M296" s="5"/>
      <c r="N296" s="122" t="str" cm="1">
        <f t="array" ref="N296">IFERROR(_xlfn.XLOOKUP(1,(J296=Lists!$AC$3:$AC$886)*(K296=Lists!$AD$3:$AD$886)*(L296=Lists!$AE$3:$AE$886)*(M296=Lists!$AF$3:$AF$886),Lists!$AG$3:$AG$886),"")</f>
        <v/>
      </c>
      <c r="P296" s="5"/>
      <c r="Q296" s="5"/>
      <c r="R296" s="5"/>
      <c r="S296" s="5"/>
      <c r="T296" s="5"/>
      <c r="U296" s="5"/>
      <c r="V296" s="5"/>
      <c r="W296" s="5"/>
      <c r="X296" s="5"/>
      <c r="Z296" s="122" t="str">
        <f>IFERROR(((H296*N296)-(V296*W296))/1000*VLOOKUP(F296,Lists!$C$16:$E$20,2,FALSE)*D296,"")</f>
        <v/>
      </c>
      <c r="AA296" s="124" t="str">
        <f>IFERROR(((H296*N296)-(V296*W296))/1000*VLOOKUP(F296,Lists!$C$16:$E$20,3,FALSE)*E296,"")</f>
        <v/>
      </c>
      <c r="AB296" s="122" t="str">
        <f t="shared" si="9"/>
        <v/>
      </c>
      <c r="AC296" s="124" t="str">
        <f t="shared" si="8"/>
        <v/>
      </c>
      <c r="AD296" s="122" t="str">
        <f>IFERROR(((H296*N296)*(1-IF(I296="",0,VLOOKUP(I296,Lists!$C$23:$D$27,2,FALSE)))-(V296*W296)*(1-IF(X296="",0,VLOOKUP(X296,Lists!$C$23:$D$27,2,FALSE))))/1000*VLOOKUP(F296,Lists!$C$16:$E$20,2,FALSE)*D296,"")</f>
        <v/>
      </c>
      <c r="AE296" s="124" t="str">
        <f>IFERROR(((H296*N296)*(1-IF(I296="",0,VLOOKUP(I296,Lists!$C$23:$D$27,2,FALSE)))-(V296*W296)*(1-IF(X296="",0,VLOOKUP(X296,Lists!$C$23:$D$27,2,FALSE))))/1000*VLOOKUP(F296,Lists!$C$16:$E$20,3,FALSE)*E296,"")</f>
        <v/>
      </c>
      <c r="AF296" s="125" t="str" cm="1">
        <f t="array" ref="AF296">IFERROR(V296*_xlfn.XLOOKUP(1,(P296=Lists!$G$20:$G$63)*(Q296=Lists!$H$20:$H$63),Lists!$I$20:$I$63),"")</f>
        <v/>
      </c>
      <c r="AG296" s="125" t="str">
        <f>IFERROR(IF(I296=X296,"",IF(X296="","",VLOOKUP(X296,Lists!$G$66:$H$70,2,FALSE)*V296*W296)),"")</f>
        <v/>
      </c>
      <c r="AH296" s="108" t="str">
        <f>IFERROR(VLOOKUP(J296,Lists!$G$3:$J$17,2,FALSE),"")</f>
        <v/>
      </c>
      <c r="AI296" s="108" t="str">
        <f>IFERROR(VLOOKUP(J296,Lists!$G$3:$J$17,3,FALSE),"")</f>
        <v/>
      </c>
      <c r="AJ296" s="108" t="str">
        <f>IFERROR(VLOOKUP(J296,Lists!$G$3:$J$17,4,FALSE),"")</f>
        <v/>
      </c>
      <c r="AK296" s="108" t="str">
        <f>IFERROR(VLOOKUP(P296,Lists!$C$30:$D$47,2,FALSE),"")</f>
        <v/>
      </c>
    </row>
    <row r="297" spans="2:37" x14ac:dyDescent="0.25">
      <c r="B297" s="5"/>
      <c r="C297" s="5"/>
      <c r="D297" s="122" t="str">
        <f>IFERROR(VLOOKUP(C297,Lists!$B$3:$E$13,3,FALSE),"")</f>
        <v/>
      </c>
      <c r="E297" s="123" t="str">
        <f>IFERROR(VLOOKUP(C297,Lists!$B$3:$E$13,4,FALSE),"")</f>
        <v/>
      </c>
      <c r="F297" s="5"/>
      <c r="H297" s="5"/>
      <c r="I297" s="5"/>
      <c r="J297" s="5"/>
      <c r="K297" s="5"/>
      <c r="L297" s="5"/>
      <c r="M297" s="5"/>
      <c r="N297" s="122" t="str" cm="1">
        <f t="array" ref="N297">IFERROR(_xlfn.XLOOKUP(1,(J297=Lists!$AC$3:$AC$886)*(K297=Lists!$AD$3:$AD$886)*(L297=Lists!$AE$3:$AE$886)*(M297=Lists!$AF$3:$AF$886),Lists!$AG$3:$AG$886),"")</f>
        <v/>
      </c>
      <c r="P297" s="5"/>
      <c r="Q297" s="5"/>
      <c r="R297" s="5"/>
      <c r="S297" s="5"/>
      <c r="T297" s="5"/>
      <c r="U297" s="5"/>
      <c r="V297" s="5"/>
      <c r="W297" s="5"/>
      <c r="X297" s="5"/>
      <c r="Z297" s="122" t="str">
        <f>IFERROR(((H297*N297)-(V297*W297))/1000*VLOOKUP(F297,Lists!$C$16:$E$20,2,FALSE)*D297,"")</f>
        <v/>
      </c>
      <c r="AA297" s="124" t="str">
        <f>IFERROR(((H297*N297)-(V297*W297))/1000*VLOOKUP(F297,Lists!$C$16:$E$20,3,FALSE)*E297,"")</f>
        <v/>
      </c>
      <c r="AB297" s="122" t="str">
        <f t="shared" si="9"/>
        <v/>
      </c>
      <c r="AC297" s="124" t="str">
        <f t="shared" si="8"/>
        <v/>
      </c>
      <c r="AD297" s="122" t="str">
        <f>IFERROR(((H297*N297)*(1-IF(I297="",0,VLOOKUP(I297,Lists!$C$23:$D$27,2,FALSE)))-(V297*W297)*(1-IF(X297="",0,VLOOKUP(X297,Lists!$C$23:$D$27,2,FALSE))))/1000*VLOOKUP(F297,Lists!$C$16:$E$20,2,FALSE)*D297,"")</f>
        <v/>
      </c>
      <c r="AE297" s="124" t="str">
        <f>IFERROR(((H297*N297)*(1-IF(I297="",0,VLOOKUP(I297,Lists!$C$23:$D$27,2,FALSE)))-(V297*W297)*(1-IF(X297="",0,VLOOKUP(X297,Lists!$C$23:$D$27,2,FALSE))))/1000*VLOOKUP(F297,Lists!$C$16:$E$20,3,FALSE)*E297,"")</f>
        <v/>
      </c>
      <c r="AF297" s="125" t="str" cm="1">
        <f t="array" ref="AF297">IFERROR(V297*_xlfn.XLOOKUP(1,(P297=Lists!$G$20:$G$63)*(Q297=Lists!$H$20:$H$63),Lists!$I$20:$I$63),"")</f>
        <v/>
      </c>
      <c r="AG297" s="125" t="str">
        <f>IFERROR(IF(I297=X297,"",IF(X297="","",VLOOKUP(X297,Lists!$G$66:$H$70,2,FALSE)*V297*W297)),"")</f>
        <v/>
      </c>
      <c r="AH297" s="108" t="str">
        <f>IFERROR(VLOOKUP(J297,Lists!$G$3:$J$17,2,FALSE),"")</f>
        <v/>
      </c>
      <c r="AI297" s="108" t="str">
        <f>IFERROR(VLOOKUP(J297,Lists!$G$3:$J$17,3,FALSE),"")</f>
        <v/>
      </c>
      <c r="AJ297" s="108" t="str">
        <f>IFERROR(VLOOKUP(J297,Lists!$G$3:$J$17,4,FALSE),"")</f>
        <v/>
      </c>
      <c r="AK297" s="108" t="str">
        <f>IFERROR(VLOOKUP(P297,Lists!$C$30:$D$47,2,FALSE),"")</f>
        <v/>
      </c>
    </row>
    <row r="298" spans="2:37" x14ac:dyDescent="0.25">
      <c r="B298" s="5"/>
      <c r="C298" s="5"/>
      <c r="D298" s="122" t="str">
        <f>IFERROR(VLOOKUP(C298,Lists!$B$3:$E$13,3,FALSE),"")</f>
        <v/>
      </c>
      <c r="E298" s="123" t="str">
        <f>IFERROR(VLOOKUP(C298,Lists!$B$3:$E$13,4,FALSE),"")</f>
        <v/>
      </c>
      <c r="F298" s="5"/>
      <c r="H298" s="5"/>
      <c r="I298" s="5"/>
      <c r="J298" s="5"/>
      <c r="K298" s="5"/>
      <c r="L298" s="5"/>
      <c r="M298" s="5"/>
      <c r="N298" s="122" t="str" cm="1">
        <f t="array" ref="N298">IFERROR(_xlfn.XLOOKUP(1,(J298=Lists!$AC$3:$AC$886)*(K298=Lists!$AD$3:$AD$886)*(L298=Lists!$AE$3:$AE$886)*(M298=Lists!$AF$3:$AF$886),Lists!$AG$3:$AG$886),"")</f>
        <v/>
      </c>
      <c r="P298" s="5"/>
      <c r="Q298" s="5"/>
      <c r="R298" s="5"/>
      <c r="S298" s="5"/>
      <c r="T298" s="5"/>
      <c r="U298" s="5"/>
      <c r="V298" s="5"/>
      <c r="W298" s="5"/>
      <c r="X298" s="5"/>
      <c r="Z298" s="122" t="str">
        <f>IFERROR(((H298*N298)-(V298*W298))/1000*VLOOKUP(F298,Lists!$C$16:$E$20,2,FALSE)*D298,"")</f>
        <v/>
      </c>
      <c r="AA298" s="124" t="str">
        <f>IFERROR(((H298*N298)-(V298*W298))/1000*VLOOKUP(F298,Lists!$C$16:$E$20,3,FALSE)*E298,"")</f>
        <v/>
      </c>
      <c r="AB298" s="122" t="str">
        <f t="shared" si="9"/>
        <v/>
      </c>
      <c r="AC298" s="124" t="str">
        <f t="shared" si="8"/>
        <v/>
      </c>
      <c r="AD298" s="122" t="str">
        <f>IFERROR(((H298*N298)*(1-IF(I298="",0,VLOOKUP(I298,Lists!$C$23:$D$27,2,FALSE)))-(V298*W298)*(1-IF(X298="",0,VLOOKUP(X298,Lists!$C$23:$D$27,2,FALSE))))/1000*VLOOKUP(F298,Lists!$C$16:$E$20,2,FALSE)*D298,"")</f>
        <v/>
      </c>
      <c r="AE298" s="124" t="str">
        <f>IFERROR(((H298*N298)*(1-IF(I298="",0,VLOOKUP(I298,Lists!$C$23:$D$27,2,FALSE)))-(V298*W298)*(1-IF(X298="",0,VLOOKUP(X298,Lists!$C$23:$D$27,2,FALSE))))/1000*VLOOKUP(F298,Lists!$C$16:$E$20,3,FALSE)*E298,"")</f>
        <v/>
      </c>
      <c r="AF298" s="125" t="str" cm="1">
        <f t="array" ref="AF298">IFERROR(V298*_xlfn.XLOOKUP(1,(P298=Lists!$G$20:$G$63)*(Q298=Lists!$H$20:$H$63),Lists!$I$20:$I$63),"")</f>
        <v/>
      </c>
      <c r="AG298" s="125" t="str">
        <f>IFERROR(IF(I298=X298,"",IF(X298="","",VLOOKUP(X298,Lists!$G$66:$H$70,2,FALSE)*V298*W298)),"")</f>
        <v/>
      </c>
      <c r="AH298" s="108" t="str">
        <f>IFERROR(VLOOKUP(J298,Lists!$G$3:$J$17,2,FALSE),"")</f>
        <v/>
      </c>
      <c r="AI298" s="108" t="str">
        <f>IFERROR(VLOOKUP(J298,Lists!$G$3:$J$17,3,FALSE),"")</f>
        <v/>
      </c>
      <c r="AJ298" s="108" t="str">
        <f>IFERROR(VLOOKUP(J298,Lists!$G$3:$J$17,4,FALSE),"")</f>
        <v/>
      </c>
      <c r="AK298" s="108" t="str">
        <f>IFERROR(VLOOKUP(P298,Lists!$C$30:$D$47,2,FALSE),"")</f>
        <v/>
      </c>
    </row>
    <row r="299" spans="2:37" x14ac:dyDescent="0.25">
      <c r="B299" s="5"/>
      <c r="C299" s="5"/>
      <c r="D299" s="122" t="str">
        <f>IFERROR(VLOOKUP(C299,Lists!$B$3:$E$13,3,FALSE),"")</f>
        <v/>
      </c>
      <c r="E299" s="123" t="str">
        <f>IFERROR(VLOOKUP(C299,Lists!$B$3:$E$13,4,FALSE),"")</f>
        <v/>
      </c>
      <c r="F299" s="5"/>
      <c r="H299" s="5"/>
      <c r="I299" s="5"/>
      <c r="J299" s="5"/>
      <c r="K299" s="5"/>
      <c r="L299" s="5"/>
      <c r="M299" s="5"/>
      <c r="N299" s="122" t="str" cm="1">
        <f t="array" ref="N299">IFERROR(_xlfn.XLOOKUP(1,(J299=Lists!$AC$3:$AC$886)*(K299=Lists!$AD$3:$AD$886)*(L299=Lists!$AE$3:$AE$886)*(M299=Lists!$AF$3:$AF$886),Lists!$AG$3:$AG$886),"")</f>
        <v/>
      </c>
      <c r="P299" s="5"/>
      <c r="Q299" s="5"/>
      <c r="R299" s="5"/>
      <c r="S299" s="5"/>
      <c r="T299" s="5"/>
      <c r="U299" s="5"/>
      <c r="V299" s="5"/>
      <c r="W299" s="5"/>
      <c r="X299" s="5"/>
      <c r="Z299" s="122" t="str">
        <f>IFERROR(((H299*N299)-(V299*W299))/1000*VLOOKUP(F299,Lists!$C$16:$E$20,2,FALSE)*D299,"")</f>
        <v/>
      </c>
      <c r="AA299" s="124" t="str">
        <f>IFERROR(((H299*N299)-(V299*W299))/1000*VLOOKUP(F299,Lists!$C$16:$E$20,3,FALSE)*E299,"")</f>
        <v/>
      </c>
      <c r="AB299" s="122" t="str">
        <f t="shared" si="9"/>
        <v/>
      </c>
      <c r="AC299" s="124" t="str">
        <f t="shared" si="8"/>
        <v/>
      </c>
      <c r="AD299" s="122" t="str">
        <f>IFERROR(((H299*N299)*(1-IF(I299="",0,VLOOKUP(I299,Lists!$C$23:$D$27,2,FALSE)))-(V299*W299)*(1-IF(X299="",0,VLOOKUP(X299,Lists!$C$23:$D$27,2,FALSE))))/1000*VLOOKUP(F299,Lists!$C$16:$E$20,2,FALSE)*D299,"")</f>
        <v/>
      </c>
      <c r="AE299" s="124" t="str">
        <f>IFERROR(((H299*N299)*(1-IF(I299="",0,VLOOKUP(I299,Lists!$C$23:$D$27,2,FALSE)))-(V299*W299)*(1-IF(X299="",0,VLOOKUP(X299,Lists!$C$23:$D$27,2,FALSE))))/1000*VLOOKUP(F299,Lists!$C$16:$E$20,3,FALSE)*E299,"")</f>
        <v/>
      </c>
      <c r="AF299" s="125" t="str" cm="1">
        <f t="array" ref="AF299">IFERROR(V299*_xlfn.XLOOKUP(1,(P299=Lists!$G$20:$G$63)*(Q299=Lists!$H$20:$H$63),Lists!$I$20:$I$63),"")</f>
        <v/>
      </c>
      <c r="AG299" s="125" t="str">
        <f>IFERROR(IF(I299=X299,"",IF(X299="","",VLOOKUP(X299,Lists!$G$66:$H$70,2,FALSE)*V299*W299)),"")</f>
        <v/>
      </c>
      <c r="AH299" s="108" t="str">
        <f>IFERROR(VLOOKUP(J299,Lists!$G$3:$J$17,2,FALSE),"")</f>
        <v/>
      </c>
      <c r="AI299" s="108" t="str">
        <f>IFERROR(VLOOKUP(J299,Lists!$G$3:$J$17,3,FALSE),"")</f>
        <v/>
      </c>
      <c r="AJ299" s="108" t="str">
        <f>IFERROR(VLOOKUP(J299,Lists!$G$3:$J$17,4,FALSE),"")</f>
        <v/>
      </c>
      <c r="AK299" s="108" t="str">
        <f>IFERROR(VLOOKUP(P299,Lists!$C$30:$D$47,2,FALSE),"")</f>
        <v/>
      </c>
    </row>
    <row r="300" spans="2:37" x14ac:dyDescent="0.25">
      <c r="B300" s="5"/>
      <c r="C300" s="5"/>
      <c r="D300" s="122" t="str">
        <f>IFERROR(VLOOKUP(C300,Lists!$B$3:$E$13,3,FALSE),"")</f>
        <v/>
      </c>
      <c r="E300" s="123" t="str">
        <f>IFERROR(VLOOKUP(C300,Lists!$B$3:$E$13,4,FALSE),"")</f>
        <v/>
      </c>
      <c r="F300" s="5"/>
      <c r="H300" s="5"/>
      <c r="I300" s="5"/>
      <c r="J300" s="5"/>
      <c r="K300" s="5"/>
      <c r="L300" s="5"/>
      <c r="M300" s="5"/>
      <c r="N300" s="122" t="str" cm="1">
        <f t="array" ref="N300">IFERROR(_xlfn.XLOOKUP(1,(J300=Lists!$AC$3:$AC$886)*(K300=Lists!$AD$3:$AD$886)*(L300=Lists!$AE$3:$AE$886)*(M300=Lists!$AF$3:$AF$886),Lists!$AG$3:$AG$886),"")</f>
        <v/>
      </c>
      <c r="P300" s="5"/>
      <c r="Q300" s="5"/>
      <c r="R300" s="5"/>
      <c r="S300" s="5"/>
      <c r="T300" s="5"/>
      <c r="U300" s="5"/>
      <c r="V300" s="5"/>
      <c r="W300" s="5"/>
      <c r="X300" s="5"/>
      <c r="Z300" s="122" t="str">
        <f>IFERROR(((H300*N300)-(V300*W300))/1000*VLOOKUP(F300,Lists!$C$16:$E$20,2,FALSE)*D300,"")</f>
        <v/>
      </c>
      <c r="AA300" s="124" t="str">
        <f>IFERROR(((H300*N300)-(V300*W300))/1000*VLOOKUP(F300,Lists!$C$16:$E$20,3,FALSE)*E300,"")</f>
        <v/>
      </c>
      <c r="AB300" s="122" t="str">
        <f t="shared" si="9"/>
        <v/>
      </c>
      <c r="AC300" s="124" t="str">
        <f t="shared" si="8"/>
        <v/>
      </c>
      <c r="AD300" s="122" t="str">
        <f>IFERROR(((H300*N300)*(1-IF(I300="",0,VLOOKUP(I300,Lists!$C$23:$D$27,2,FALSE)))-(V300*W300)*(1-IF(X300="",0,VLOOKUP(X300,Lists!$C$23:$D$27,2,FALSE))))/1000*VLOOKUP(F300,Lists!$C$16:$E$20,2,FALSE)*D300,"")</f>
        <v/>
      </c>
      <c r="AE300" s="124" t="str">
        <f>IFERROR(((H300*N300)*(1-IF(I300="",0,VLOOKUP(I300,Lists!$C$23:$D$27,2,FALSE)))-(V300*W300)*(1-IF(X300="",0,VLOOKUP(X300,Lists!$C$23:$D$27,2,FALSE))))/1000*VLOOKUP(F300,Lists!$C$16:$E$20,3,FALSE)*E300,"")</f>
        <v/>
      </c>
      <c r="AF300" s="125" t="str" cm="1">
        <f t="array" ref="AF300">IFERROR(V300*_xlfn.XLOOKUP(1,(P300=Lists!$G$20:$G$63)*(Q300=Lists!$H$20:$H$63),Lists!$I$20:$I$63),"")</f>
        <v/>
      </c>
      <c r="AG300" s="125" t="str">
        <f>IFERROR(IF(I300=X300,"",IF(X300="","",VLOOKUP(X300,Lists!$G$66:$H$70,2,FALSE)*V300*W300)),"")</f>
        <v/>
      </c>
      <c r="AH300" s="108" t="str">
        <f>IFERROR(VLOOKUP(J300,Lists!$G$3:$J$17,2,FALSE),"")</f>
        <v/>
      </c>
      <c r="AI300" s="108" t="str">
        <f>IFERROR(VLOOKUP(J300,Lists!$G$3:$J$17,3,FALSE),"")</f>
        <v/>
      </c>
      <c r="AJ300" s="108" t="str">
        <f>IFERROR(VLOOKUP(J300,Lists!$G$3:$J$17,4,FALSE),"")</f>
        <v/>
      </c>
      <c r="AK300" s="108" t="str">
        <f>IFERROR(VLOOKUP(P300,Lists!$C$30:$D$47,2,FALSE),"")</f>
        <v/>
      </c>
    </row>
    <row r="301" spans="2:37" x14ac:dyDescent="0.25">
      <c r="B301" s="5"/>
      <c r="C301" s="5"/>
      <c r="D301" s="122" t="str">
        <f>IFERROR(VLOOKUP(C301,Lists!$B$3:$E$13,3,FALSE),"")</f>
        <v/>
      </c>
      <c r="E301" s="123" t="str">
        <f>IFERROR(VLOOKUP(C301,Lists!$B$3:$E$13,4,FALSE),"")</f>
        <v/>
      </c>
      <c r="F301" s="5"/>
      <c r="H301" s="5"/>
      <c r="I301" s="5"/>
      <c r="J301" s="5"/>
      <c r="K301" s="5"/>
      <c r="L301" s="5"/>
      <c r="M301" s="5"/>
      <c r="N301" s="122" t="str" cm="1">
        <f t="array" ref="N301">IFERROR(_xlfn.XLOOKUP(1,(J301=Lists!$AC$3:$AC$886)*(K301=Lists!$AD$3:$AD$886)*(L301=Lists!$AE$3:$AE$886)*(M301=Lists!$AF$3:$AF$886),Lists!$AG$3:$AG$886),"")</f>
        <v/>
      </c>
      <c r="P301" s="5"/>
      <c r="Q301" s="5"/>
      <c r="R301" s="5"/>
      <c r="S301" s="5"/>
      <c r="T301" s="5"/>
      <c r="U301" s="5"/>
      <c r="V301" s="5"/>
      <c r="W301" s="5"/>
      <c r="X301" s="5"/>
      <c r="Z301" s="122" t="str">
        <f>IFERROR(((H301*N301)-(V301*W301))/1000*VLOOKUP(F301,Lists!$C$16:$E$20,2,FALSE)*D301,"")</f>
        <v/>
      </c>
      <c r="AA301" s="124" t="str">
        <f>IFERROR(((H301*N301)-(V301*W301))/1000*VLOOKUP(F301,Lists!$C$16:$E$20,3,FALSE)*E301,"")</f>
        <v/>
      </c>
      <c r="AB301" s="122" t="str">
        <f t="shared" si="9"/>
        <v/>
      </c>
      <c r="AC301" s="124" t="str">
        <f t="shared" si="8"/>
        <v/>
      </c>
      <c r="AD301" s="122" t="str">
        <f>IFERROR(((H301*N301)*(1-IF(I301="",0,VLOOKUP(I301,Lists!$C$23:$D$27,2,FALSE)))-(V301*W301)*(1-IF(X301="",0,VLOOKUP(X301,Lists!$C$23:$D$27,2,FALSE))))/1000*VLOOKUP(F301,Lists!$C$16:$E$20,2,FALSE)*D301,"")</f>
        <v/>
      </c>
      <c r="AE301" s="124" t="str">
        <f>IFERROR(((H301*N301)*(1-IF(I301="",0,VLOOKUP(I301,Lists!$C$23:$D$27,2,FALSE)))-(V301*W301)*(1-IF(X301="",0,VLOOKUP(X301,Lists!$C$23:$D$27,2,FALSE))))/1000*VLOOKUP(F301,Lists!$C$16:$E$20,3,FALSE)*E301,"")</f>
        <v/>
      </c>
      <c r="AF301" s="125" t="str" cm="1">
        <f t="array" ref="AF301">IFERROR(V301*_xlfn.XLOOKUP(1,(P301=Lists!$G$20:$G$63)*(Q301=Lists!$H$20:$H$63),Lists!$I$20:$I$63),"")</f>
        <v/>
      </c>
      <c r="AG301" s="125" t="str">
        <f>IFERROR(IF(I301=X301,"",IF(X301="","",VLOOKUP(X301,Lists!$G$66:$H$70,2,FALSE)*V301*W301)),"")</f>
        <v/>
      </c>
      <c r="AH301" s="108" t="str">
        <f>IFERROR(VLOOKUP(J301,Lists!$G$3:$J$17,2,FALSE),"")</f>
        <v/>
      </c>
      <c r="AI301" s="108" t="str">
        <f>IFERROR(VLOOKUP(J301,Lists!$G$3:$J$17,3,FALSE),"")</f>
        <v/>
      </c>
      <c r="AJ301" s="108" t="str">
        <f>IFERROR(VLOOKUP(J301,Lists!$G$3:$J$17,4,FALSE),"")</f>
        <v/>
      </c>
      <c r="AK301" s="108" t="str">
        <f>IFERROR(VLOOKUP(P301,Lists!$C$30:$D$47,2,FALSE),"")</f>
        <v/>
      </c>
    </row>
    <row r="302" spans="2:37" x14ac:dyDescent="0.25">
      <c r="B302" s="5"/>
      <c r="C302" s="5"/>
      <c r="D302" s="122" t="str">
        <f>IFERROR(VLOOKUP(C302,Lists!$B$3:$E$13,3,FALSE),"")</f>
        <v/>
      </c>
      <c r="E302" s="123" t="str">
        <f>IFERROR(VLOOKUP(C302,Lists!$B$3:$E$13,4,FALSE),"")</f>
        <v/>
      </c>
      <c r="F302" s="5"/>
      <c r="H302" s="5"/>
      <c r="I302" s="5"/>
      <c r="J302" s="5"/>
      <c r="K302" s="5"/>
      <c r="L302" s="5"/>
      <c r="M302" s="5"/>
      <c r="N302" s="122" t="str" cm="1">
        <f t="array" ref="N302">IFERROR(_xlfn.XLOOKUP(1,(J302=Lists!$AC$3:$AC$886)*(K302=Lists!$AD$3:$AD$886)*(L302=Lists!$AE$3:$AE$886)*(M302=Lists!$AF$3:$AF$886),Lists!$AG$3:$AG$886),"")</f>
        <v/>
      </c>
      <c r="P302" s="5"/>
      <c r="Q302" s="5"/>
      <c r="R302" s="5"/>
      <c r="S302" s="5"/>
      <c r="T302" s="5"/>
      <c r="U302" s="5"/>
      <c r="V302" s="5"/>
      <c r="W302" s="5"/>
      <c r="X302" s="5"/>
      <c r="Z302" s="122" t="str">
        <f>IFERROR(((H302*N302)-(V302*W302))/1000*VLOOKUP(F302,Lists!$C$16:$E$20,2,FALSE)*D302,"")</f>
        <v/>
      </c>
      <c r="AA302" s="124" t="str">
        <f>IFERROR(((H302*N302)-(V302*W302))/1000*VLOOKUP(F302,Lists!$C$16:$E$20,3,FALSE)*E302,"")</f>
        <v/>
      </c>
      <c r="AB302" s="122" t="str">
        <f t="shared" si="9"/>
        <v/>
      </c>
      <c r="AC302" s="124" t="str">
        <f t="shared" si="8"/>
        <v/>
      </c>
      <c r="AD302" s="122" t="str">
        <f>IFERROR(((H302*N302)*(1-IF(I302="",0,VLOOKUP(I302,Lists!$C$23:$D$27,2,FALSE)))-(V302*W302)*(1-IF(X302="",0,VLOOKUP(X302,Lists!$C$23:$D$27,2,FALSE))))/1000*VLOOKUP(F302,Lists!$C$16:$E$20,2,FALSE)*D302,"")</f>
        <v/>
      </c>
      <c r="AE302" s="124" t="str">
        <f>IFERROR(((H302*N302)*(1-IF(I302="",0,VLOOKUP(I302,Lists!$C$23:$D$27,2,FALSE)))-(V302*W302)*(1-IF(X302="",0,VLOOKUP(X302,Lists!$C$23:$D$27,2,FALSE))))/1000*VLOOKUP(F302,Lists!$C$16:$E$20,3,FALSE)*E302,"")</f>
        <v/>
      </c>
      <c r="AF302" s="125" t="str" cm="1">
        <f t="array" ref="AF302">IFERROR(V302*_xlfn.XLOOKUP(1,(P302=Lists!$G$20:$G$63)*(Q302=Lists!$H$20:$H$63),Lists!$I$20:$I$63),"")</f>
        <v/>
      </c>
      <c r="AG302" s="125" t="str">
        <f>IFERROR(IF(I302=X302,"",IF(X302="","",VLOOKUP(X302,Lists!$G$66:$H$70,2,FALSE)*V302*W302)),"")</f>
        <v/>
      </c>
      <c r="AH302" s="108" t="str">
        <f>IFERROR(VLOOKUP(J302,Lists!$G$3:$J$17,2,FALSE),"")</f>
        <v/>
      </c>
      <c r="AI302" s="108" t="str">
        <f>IFERROR(VLOOKUP(J302,Lists!$G$3:$J$17,3,FALSE),"")</f>
        <v/>
      </c>
      <c r="AJ302" s="108" t="str">
        <f>IFERROR(VLOOKUP(J302,Lists!$G$3:$J$17,4,FALSE),"")</f>
        <v/>
      </c>
      <c r="AK302" s="108" t="str">
        <f>IFERROR(VLOOKUP(P302,Lists!$C$30:$D$47,2,FALSE),"")</f>
        <v/>
      </c>
    </row>
    <row r="303" spans="2:37" x14ac:dyDescent="0.25">
      <c r="B303" s="5"/>
      <c r="C303" s="5"/>
      <c r="D303" s="122" t="str">
        <f>IFERROR(VLOOKUP(C303,Lists!$B$3:$E$13,3,FALSE),"")</f>
        <v/>
      </c>
      <c r="E303" s="123" t="str">
        <f>IFERROR(VLOOKUP(C303,Lists!$B$3:$E$13,4,FALSE),"")</f>
        <v/>
      </c>
      <c r="F303" s="5"/>
      <c r="H303" s="5"/>
      <c r="I303" s="5"/>
      <c r="J303" s="5"/>
      <c r="K303" s="5"/>
      <c r="L303" s="5"/>
      <c r="M303" s="5"/>
      <c r="N303" s="122" t="str" cm="1">
        <f t="array" ref="N303">IFERROR(_xlfn.XLOOKUP(1,(J303=Lists!$AC$3:$AC$886)*(K303=Lists!$AD$3:$AD$886)*(L303=Lists!$AE$3:$AE$886)*(M303=Lists!$AF$3:$AF$886),Lists!$AG$3:$AG$886),"")</f>
        <v/>
      </c>
      <c r="P303" s="5"/>
      <c r="Q303" s="5"/>
      <c r="R303" s="5"/>
      <c r="S303" s="5"/>
      <c r="T303" s="5"/>
      <c r="U303" s="5"/>
      <c r="V303" s="5"/>
      <c r="W303" s="5"/>
      <c r="X303" s="5"/>
      <c r="Z303" s="122" t="str">
        <f>IFERROR(((H303*N303)-(V303*W303))/1000*VLOOKUP(F303,Lists!$C$16:$E$20,2,FALSE)*D303,"")</f>
        <v/>
      </c>
      <c r="AA303" s="124" t="str">
        <f>IFERROR(((H303*N303)-(V303*W303))/1000*VLOOKUP(F303,Lists!$C$16:$E$20,3,FALSE)*E303,"")</f>
        <v/>
      </c>
      <c r="AB303" s="122" t="str">
        <f t="shared" si="9"/>
        <v/>
      </c>
      <c r="AC303" s="124" t="str">
        <f t="shared" si="8"/>
        <v/>
      </c>
      <c r="AD303" s="122" t="str">
        <f>IFERROR(((H303*N303)*(1-IF(I303="",0,VLOOKUP(I303,Lists!$C$23:$D$27,2,FALSE)))-(V303*W303)*(1-IF(X303="",0,VLOOKUP(X303,Lists!$C$23:$D$27,2,FALSE))))/1000*VLOOKUP(F303,Lists!$C$16:$E$20,2,FALSE)*D303,"")</f>
        <v/>
      </c>
      <c r="AE303" s="124" t="str">
        <f>IFERROR(((H303*N303)*(1-IF(I303="",0,VLOOKUP(I303,Lists!$C$23:$D$27,2,FALSE)))-(V303*W303)*(1-IF(X303="",0,VLOOKUP(X303,Lists!$C$23:$D$27,2,FALSE))))/1000*VLOOKUP(F303,Lists!$C$16:$E$20,3,FALSE)*E303,"")</f>
        <v/>
      </c>
      <c r="AF303" s="125" t="str" cm="1">
        <f t="array" ref="AF303">IFERROR(V303*_xlfn.XLOOKUP(1,(P303=Lists!$G$20:$G$63)*(Q303=Lists!$H$20:$H$63),Lists!$I$20:$I$63),"")</f>
        <v/>
      </c>
      <c r="AG303" s="125" t="str">
        <f>IFERROR(IF(I303=X303,"",IF(X303="","",VLOOKUP(X303,Lists!$G$66:$H$70,2,FALSE)*V303*W303)),"")</f>
        <v/>
      </c>
      <c r="AH303" s="108" t="str">
        <f>IFERROR(VLOOKUP(J303,Lists!$G$3:$J$17,2,FALSE),"")</f>
        <v/>
      </c>
      <c r="AI303" s="108" t="str">
        <f>IFERROR(VLOOKUP(J303,Lists!$G$3:$J$17,3,FALSE),"")</f>
        <v/>
      </c>
      <c r="AJ303" s="108" t="str">
        <f>IFERROR(VLOOKUP(J303,Lists!$G$3:$J$17,4,FALSE),"")</f>
        <v/>
      </c>
      <c r="AK303" s="108" t="str">
        <f>IFERROR(VLOOKUP(P303,Lists!$C$30:$D$47,2,FALSE),"")</f>
        <v/>
      </c>
    </row>
    <row r="304" spans="2:37" x14ac:dyDescent="0.25">
      <c r="B304" s="5"/>
      <c r="C304" s="5"/>
      <c r="D304" s="122" t="str">
        <f>IFERROR(VLOOKUP(C304,Lists!$B$3:$E$13,3,FALSE),"")</f>
        <v/>
      </c>
      <c r="E304" s="123" t="str">
        <f>IFERROR(VLOOKUP(C304,Lists!$B$3:$E$13,4,FALSE),"")</f>
        <v/>
      </c>
      <c r="F304" s="5"/>
      <c r="H304" s="5"/>
      <c r="I304" s="5"/>
      <c r="J304" s="5"/>
      <c r="K304" s="5"/>
      <c r="L304" s="5"/>
      <c r="M304" s="5"/>
      <c r="N304" s="122" t="str" cm="1">
        <f t="array" ref="N304">IFERROR(_xlfn.XLOOKUP(1,(J304=Lists!$AC$3:$AC$886)*(K304=Lists!$AD$3:$AD$886)*(L304=Lists!$AE$3:$AE$886)*(M304=Lists!$AF$3:$AF$886),Lists!$AG$3:$AG$886),"")</f>
        <v/>
      </c>
      <c r="P304" s="5"/>
      <c r="Q304" s="5"/>
      <c r="R304" s="5"/>
      <c r="S304" s="5"/>
      <c r="T304" s="5"/>
      <c r="U304" s="5"/>
      <c r="V304" s="5"/>
      <c r="W304" s="5"/>
      <c r="X304" s="5"/>
      <c r="Z304" s="122" t="str">
        <f>IFERROR(((H304*N304)-(V304*W304))/1000*VLOOKUP(F304,Lists!$C$16:$E$20,2,FALSE)*D304,"")</f>
        <v/>
      </c>
      <c r="AA304" s="124" t="str">
        <f>IFERROR(((H304*N304)-(V304*W304))/1000*VLOOKUP(F304,Lists!$C$16:$E$20,3,FALSE)*E304,"")</f>
        <v/>
      </c>
      <c r="AB304" s="122" t="str">
        <f t="shared" si="9"/>
        <v/>
      </c>
      <c r="AC304" s="124" t="str">
        <f t="shared" si="8"/>
        <v/>
      </c>
      <c r="AD304" s="122" t="str">
        <f>IFERROR(((H304*N304)*(1-IF(I304="",0,VLOOKUP(I304,Lists!$C$23:$D$27,2,FALSE)))-(V304*W304)*(1-IF(X304="",0,VLOOKUP(X304,Lists!$C$23:$D$27,2,FALSE))))/1000*VLOOKUP(F304,Lists!$C$16:$E$20,2,FALSE)*D304,"")</f>
        <v/>
      </c>
      <c r="AE304" s="124" t="str">
        <f>IFERROR(((H304*N304)*(1-IF(I304="",0,VLOOKUP(I304,Lists!$C$23:$D$27,2,FALSE)))-(V304*W304)*(1-IF(X304="",0,VLOOKUP(X304,Lists!$C$23:$D$27,2,FALSE))))/1000*VLOOKUP(F304,Lists!$C$16:$E$20,3,FALSE)*E304,"")</f>
        <v/>
      </c>
      <c r="AF304" s="125" t="str" cm="1">
        <f t="array" ref="AF304">IFERROR(V304*_xlfn.XLOOKUP(1,(P304=Lists!$G$20:$G$63)*(Q304=Lists!$H$20:$H$63),Lists!$I$20:$I$63),"")</f>
        <v/>
      </c>
      <c r="AG304" s="125" t="str">
        <f>IFERROR(IF(I304=X304,"",IF(X304="","",VLOOKUP(X304,Lists!$G$66:$H$70,2,FALSE)*V304*W304)),"")</f>
        <v/>
      </c>
      <c r="AH304" s="108" t="str">
        <f>IFERROR(VLOOKUP(J304,Lists!$G$3:$J$17,2,FALSE),"")</f>
        <v/>
      </c>
      <c r="AI304" s="108" t="str">
        <f>IFERROR(VLOOKUP(J304,Lists!$G$3:$J$17,3,FALSE),"")</f>
        <v/>
      </c>
      <c r="AJ304" s="108" t="str">
        <f>IFERROR(VLOOKUP(J304,Lists!$G$3:$J$17,4,FALSE),"")</f>
        <v/>
      </c>
      <c r="AK304" s="108" t="str">
        <f>IFERROR(VLOOKUP(P304,Lists!$C$30:$D$47,2,FALSE),"")</f>
        <v/>
      </c>
    </row>
    <row r="305" spans="2:37" x14ac:dyDescent="0.25">
      <c r="B305" s="5"/>
      <c r="C305" s="5"/>
      <c r="D305" s="122" t="str">
        <f>IFERROR(VLOOKUP(C305,Lists!$B$3:$E$13,3,FALSE),"")</f>
        <v/>
      </c>
      <c r="E305" s="123" t="str">
        <f>IFERROR(VLOOKUP(C305,Lists!$B$3:$E$13,4,FALSE),"")</f>
        <v/>
      </c>
      <c r="F305" s="5"/>
      <c r="H305" s="5"/>
      <c r="I305" s="5"/>
      <c r="J305" s="5"/>
      <c r="K305" s="5"/>
      <c r="L305" s="5"/>
      <c r="M305" s="5"/>
      <c r="N305" s="122" t="str" cm="1">
        <f t="array" ref="N305">IFERROR(_xlfn.XLOOKUP(1,(J305=Lists!$AC$3:$AC$886)*(K305=Lists!$AD$3:$AD$886)*(L305=Lists!$AE$3:$AE$886)*(M305=Lists!$AF$3:$AF$886),Lists!$AG$3:$AG$886),"")</f>
        <v/>
      </c>
      <c r="P305" s="5"/>
      <c r="Q305" s="5"/>
      <c r="R305" s="5"/>
      <c r="S305" s="5"/>
      <c r="T305" s="5"/>
      <c r="U305" s="5"/>
      <c r="V305" s="5"/>
      <c r="W305" s="5"/>
      <c r="X305" s="5"/>
      <c r="Z305" s="122" t="str">
        <f>IFERROR(((H305*N305)-(V305*W305))/1000*VLOOKUP(F305,Lists!$C$16:$E$20,2,FALSE)*D305,"")</f>
        <v/>
      </c>
      <c r="AA305" s="124" t="str">
        <f>IFERROR(((H305*N305)-(V305*W305))/1000*VLOOKUP(F305,Lists!$C$16:$E$20,3,FALSE)*E305,"")</f>
        <v/>
      </c>
      <c r="AB305" s="122" t="str">
        <f t="shared" si="9"/>
        <v/>
      </c>
      <c r="AC305" s="124" t="str">
        <f t="shared" si="8"/>
        <v/>
      </c>
      <c r="AD305" s="122" t="str">
        <f>IFERROR(((H305*N305)*(1-IF(I305="",0,VLOOKUP(I305,Lists!$C$23:$D$27,2,FALSE)))-(V305*W305)*(1-IF(X305="",0,VLOOKUP(X305,Lists!$C$23:$D$27,2,FALSE))))/1000*VLOOKUP(F305,Lists!$C$16:$E$20,2,FALSE)*D305,"")</f>
        <v/>
      </c>
      <c r="AE305" s="124" t="str">
        <f>IFERROR(((H305*N305)*(1-IF(I305="",0,VLOOKUP(I305,Lists!$C$23:$D$27,2,FALSE)))-(V305*W305)*(1-IF(X305="",0,VLOOKUP(X305,Lists!$C$23:$D$27,2,FALSE))))/1000*VLOOKUP(F305,Lists!$C$16:$E$20,3,FALSE)*E305,"")</f>
        <v/>
      </c>
      <c r="AF305" s="125" t="str" cm="1">
        <f t="array" ref="AF305">IFERROR(V305*_xlfn.XLOOKUP(1,(P305=Lists!$G$20:$G$63)*(Q305=Lists!$H$20:$H$63),Lists!$I$20:$I$63),"")</f>
        <v/>
      </c>
      <c r="AG305" s="125" t="str">
        <f>IFERROR(IF(I305=X305,"",IF(X305="","",VLOOKUP(X305,Lists!$G$66:$H$70,2,FALSE)*V305*W305)),"")</f>
        <v/>
      </c>
      <c r="AH305" s="108" t="str">
        <f>IFERROR(VLOOKUP(J305,Lists!$G$3:$J$17,2,FALSE),"")</f>
        <v/>
      </c>
      <c r="AI305" s="108" t="str">
        <f>IFERROR(VLOOKUP(J305,Lists!$G$3:$J$17,3,FALSE),"")</f>
        <v/>
      </c>
      <c r="AJ305" s="108" t="str">
        <f>IFERROR(VLOOKUP(J305,Lists!$G$3:$J$17,4,FALSE),"")</f>
        <v/>
      </c>
      <c r="AK305" s="108" t="str">
        <f>IFERROR(VLOOKUP(P305,Lists!$C$30:$D$47,2,FALSE),"")</f>
        <v/>
      </c>
    </row>
    <row r="306" spans="2:37" x14ac:dyDescent="0.25">
      <c r="B306" s="5"/>
      <c r="C306" s="5"/>
      <c r="D306" s="122" t="str">
        <f>IFERROR(VLOOKUP(C306,Lists!$B$3:$E$13,3,FALSE),"")</f>
        <v/>
      </c>
      <c r="E306" s="123" t="str">
        <f>IFERROR(VLOOKUP(C306,Lists!$B$3:$E$13,4,FALSE),"")</f>
        <v/>
      </c>
      <c r="F306" s="5"/>
      <c r="H306" s="5"/>
      <c r="I306" s="5"/>
      <c r="J306" s="5"/>
      <c r="K306" s="5"/>
      <c r="L306" s="5"/>
      <c r="M306" s="5"/>
      <c r="N306" s="122" t="str" cm="1">
        <f t="array" ref="N306">IFERROR(_xlfn.XLOOKUP(1,(J306=Lists!$AC$3:$AC$886)*(K306=Lists!$AD$3:$AD$886)*(L306=Lists!$AE$3:$AE$886)*(M306=Lists!$AF$3:$AF$886),Lists!$AG$3:$AG$886),"")</f>
        <v/>
      </c>
      <c r="P306" s="5"/>
      <c r="Q306" s="5"/>
      <c r="R306" s="5"/>
      <c r="S306" s="5"/>
      <c r="T306" s="5"/>
      <c r="U306" s="5"/>
      <c r="V306" s="5"/>
      <c r="W306" s="5"/>
      <c r="X306" s="5"/>
      <c r="Z306" s="122" t="str">
        <f>IFERROR(((H306*N306)-(V306*W306))/1000*VLOOKUP(F306,Lists!$C$16:$E$20,2,FALSE)*D306,"")</f>
        <v/>
      </c>
      <c r="AA306" s="124" t="str">
        <f>IFERROR(((H306*N306)-(V306*W306))/1000*VLOOKUP(F306,Lists!$C$16:$E$20,3,FALSE)*E306,"")</f>
        <v/>
      </c>
      <c r="AB306" s="122" t="str">
        <f t="shared" si="9"/>
        <v/>
      </c>
      <c r="AC306" s="124" t="str">
        <f t="shared" si="8"/>
        <v/>
      </c>
      <c r="AD306" s="122" t="str">
        <f>IFERROR(((H306*N306)*(1-IF(I306="",0,VLOOKUP(I306,Lists!$C$23:$D$27,2,FALSE)))-(V306*W306)*(1-IF(X306="",0,VLOOKUP(X306,Lists!$C$23:$D$27,2,FALSE))))/1000*VLOOKUP(F306,Lists!$C$16:$E$20,2,FALSE)*D306,"")</f>
        <v/>
      </c>
      <c r="AE306" s="124" t="str">
        <f>IFERROR(((H306*N306)*(1-IF(I306="",0,VLOOKUP(I306,Lists!$C$23:$D$27,2,FALSE)))-(V306*W306)*(1-IF(X306="",0,VLOOKUP(X306,Lists!$C$23:$D$27,2,FALSE))))/1000*VLOOKUP(F306,Lists!$C$16:$E$20,3,FALSE)*E306,"")</f>
        <v/>
      </c>
      <c r="AF306" s="125" t="str" cm="1">
        <f t="array" ref="AF306">IFERROR(V306*_xlfn.XLOOKUP(1,(P306=Lists!$G$20:$G$63)*(Q306=Lists!$H$20:$H$63),Lists!$I$20:$I$63),"")</f>
        <v/>
      </c>
      <c r="AG306" s="125" t="str">
        <f>IFERROR(IF(I306=X306,"",IF(X306="","",VLOOKUP(X306,Lists!$G$66:$H$70,2,FALSE)*V306*W306)),"")</f>
        <v/>
      </c>
      <c r="AH306" s="108" t="str">
        <f>IFERROR(VLOOKUP(J306,Lists!$G$3:$J$17,2,FALSE),"")</f>
        <v/>
      </c>
      <c r="AI306" s="108" t="str">
        <f>IFERROR(VLOOKUP(J306,Lists!$G$3:$J$17,3,FALSE),"")</f>
        <v/>
      </c>
      <c r="AJ306" s="108" t="str">
        <f>IFERROR(VLOOKUP(J306,Lists!$G$3:$J$17,4,FALSE),"")</f>
        <v/>
      </c>
      <c r="AK306" s="108" t="str">
        <f>IFERROR(VLOOKUP(P306,Lists!$C$30:$D$47,2,FALSE),"")</f>
        <v/>
      </c>
    </row>
    <row r="307" spans="2:37" x14ac:dyDescent="0.25">
      <c r="B307" s="5"/>
      <c r="C307" s="5"/>
      <c r="D307" s="122" t="str">
        <f>IFERROR(VLOOKUP(C307,Lists!$B$3:$E$13,3,FALSE),"")</f>
        <v/>
      </c>
      <c r="E307" s="123" t="str">
        <f>IFERROR(VLOOKUP(C307,Lists!$B$3:$E$13,4,FALSE),"")</f>
        <v/>
      </c>
      <c r="F307" s="5"/>
      <c r="H307" s="5"/>
      <c r="I307" s="5"/>
      <c r="J307" s="5"/>
      <c r="K307" s="5"/>
      <c r="L307" s="5"/>
      <c r="M307" s="5"/>
      <c r="N307" s="122" t="str" cm="1">
        <f t="array" ref="N307">IFERROR(_xlfn.XLOOKUP(1,(J307=Lists!$AC$3:$AC$886)*(K307=Lists!$AD$3:$AD$886)*(L307=Lists!$AE$3:$AE$886)*(M307=Lists!$AF$3:$AF$886),Lists!$AG$3:$AG$886),"")</f>
        <v/>
      </c>
      <c r="P307" s="5"/>
      <c r="Q307" s="5"/>
      <c r="R307" s="5"/>
      <c r="S307" s="5"/>
      <c r="T307" s="5"/>
      <c r="U307" s="5"/>
      <c r="V307" s="5"/>
      <c r="W307" s="5"/>
      <c r="X307" s="5"/>
      <c r="Z307" s="122" t="str">
        <f>IFERROR(((H307*N307)-(V307*W307))/1000*VLOOKUP(F307,Lists!$C$16:$E$20,2,FALSE)*D307,"")</f>
        <v/>
      </c>
      <c r="AA307" s="124" t="str">
        <f>IFERROR(((H307*N307)-(V307*W307))/1000*VLOOKUP(F307,Lists!$C$16:$E$20,3,FALSE)*E307,"")</f>
        <v/>
      </c>
      <c r="AB307" s="122" t="str">
        <f t="shared" si="9"/>
        <v/>
      </c>
      <c r="AC307" s="124" t="str">
        <f t="shared" si="8"/>
        <v/>
      </c>
      <c r="AD307" s="122" t="str">
        <f>IFERROR(((H307*N307)*(1-IF(I307="",0,VLOOKUP(I307,Lists!$C$23:$D$27,2,FALSE)))-(V307*W307)*(1-IF(X307="",0,VLOOKUP(X307,Lists!$C$23:$D$27,2,FALSE))))/1000*VLOOKUP(F307,Lists!$C$16:$E$20,2,FALSE)*D307,"")</f>
        <v/>
      </c>
      <c r="AE307" s="124" t="str">
        <f>IFERROR(((H307*N307)*(1-IF(I307="",0,VLOOKUP(I307,Lists!$C$23:$D$27,2,FALSE)))-(V307*W307)*(1-IF(X307="",0,VLOOKUP(X307,Lists!$C$23:$D$27,2,FALSE))))/1000*VLOOKUP(F307,Lists!$C$16:$E$20,3,FALSE)*E307,"")</f>
        <v/>
      </c>
      <c r="AF307" s="125" t="str" cm="1">
        <f t="array" ref="AF307">IFERROR(V307*_xlfn.XLOOKUP(1,(P307=Lists!$G$20:$G$63)*(Q307=Lists!$H$20:$H$63),Lists!$I$20:$I$63),"")</f>
        <v/>
      </c>
      <c r="AG307" s="125" t="str">
        <f>IFERROR(IF(I307=X307,"",IF(X307="","",VLOOKUP(X307,Lists!$G$66:$H$70,2,FALSE)*V307*W307)),"")</f>
        <v/>
      </c>
      <c r="AH307" s="108" t="str">
        <f>IFERROR(VLOOKUP(J307,Lists!$G$3:$J$17,2,FALSE),"")</f>
        <v/>
      </c>
      <c r="AI307" s="108" t="str">
        <f>IFERROR(VLOOKUP(J307,Lists!$G$3:$J$17,3,FALSE),"")</f>
        <v/>
      </c>
      <c r="AJ307" s="108" t="str">
        <f>IFERROR(VLOOKUP(J307,Lists!$G$3:$J$17,4,FALSE),"")</f>
        <v/>
      </c>
      <c r="AK307" s="108" t="str">
        <f>IFERROR(VLOOKUP(P307,Lists!$C$30:$D$47,2,FALSE),"")</f>
        <v/>
      </c>
    </row>
    <row r="308" spans="2:37" x14ac:dyDescent="0.25">
      <c r="B308" s="5"/>
      <c r="C308" s="5"/>
      <c r="D308" s="122" t="str">
        <f>IFERROR(VLOOKUP(C308,Lists!$B$3:$E$13,3,FALSE),"")</f>
        <v/>
      </c>
      <c r="E308" s="123" t="str">
        <f>IFERROR(VLOOKUP(C308,Lists!$B$3:$E$13,4,FALSE),"")</f>
        <v/>
      </c>
      <c r="F308" s="5"/>
      <c r="H308" s="5"/>
      <c r="I308" s="5"/>
      <c r="J308" s="5"/>
      <c r="K308" s="5"/>
      <c r="L308" s="5"/>
      <c r="M308" s="5"/>
      <c r="N308" s="122" t="str" cm="1">
        <f t="array" ref="N308">IFERROR(_xlfn.XLOOKUP(1,(J308=Lists!$AC$3:$AC$886)*(K308=Lists!$AD$3:$AD$886)*(L308=Lists!$AE$3:$AE$886)*(M308=Lists!$AF$3:$AF$886),Lists!$AG$3:$AG$886),"")</f>
        <v/>
      </c>
      <c r="P308" s="5"/>
      <c r="Q308" s="5"/>
      <c r="R308" s="5"/>
      <c r="S308" s="5"/>
      <c r="T308" s="5"/>
      <c r="U308" s="5"/>
      <c r="V308" s="5"/>
      <c r="W308" s="5"/>
      <c r="X308" s="5"/>
      <c r="Z308" s="122" t="str">
        <f>IFERROR(((H308*N308)-(V308*W308))/1000*VLOOKUP(F308,Lists!$C$16:$E$20,2,FALSE)*D308,"")</f>
        <v/>
      </c>
      <c r="AA308" s="124" t="str">
        <f>IFERROR(((H308*N308)-(V308*W308))/1000*VLOOKUP(F308,Lists!$C$16:$E$20,3,FALSE)*E308,"")</f>
        <v/>
      </c>
      <c r="AB308" s="122" t="str">
        <f t="shared" si="9"/>
        <v/>
      </c>
      <c r="AC308" s="124" t="str">
        <f t="shared" si="8"/>
        <v/>
      </c>
      <c r="AD308" s="122" t="str">
        <f>IFERROR(((H308*N308)*(1-IF(I308="",0,VLOOKUP(I308,Lists!$C$23:$D$27,2,FALSE)))-(V308*W308)*(1-IF(X308="",0,VLOOKUP(X308,Lists!$C$23:$D$27,2,FALSE))))/1000*VLOOKUP(F308,Lists!$C$16:$E$20,2,FALSE)*D308,"")</f>
        <v/>
      </c>
      <c r="AE308" s="124" t="str">
        <f>IFERROR(((H308*N308)*(1-IF(I308="",0,VLOOKUP(I308,Lists!$C$23:$D$27,2,FALSE)))-(V308*W308)*(1-IF(X308="",0,VLOOKUP(X308,Lists!$C$23:$D$27,2,FALSE))))/1000*VLOOKUP(F308,Lists!$C$16:$E$20,3,FALSE)*E308,"")</f>
        <v/>
      </c>
      <c r="AF308" s="125" t="str" cm="1">
        <f t="array" ref="AF308">IFERROR(V308*_xlfn.XLOOKUP(1,(P308=Lists!$G$20:$G$63)*(Q308=Lists!$H$20:$H$63),Lists!$I$20:$I$63),"")</f>
        <v/>
      </c>
      <c r="AG308" s="125" t="str">
        <f>IFERROR(IF(I308=X308,"",IF(X308="","",VLOOKUP(X308,Lists!$G$66:$H$70,2,FALSE)*V308*W308)),"")</f>
        <v/>
      </c>
      <c r="AH308" s="108" t="str">
        <f>IFERROR(VLOOKUP(J308,Lists!$G$3:$J$17,2,FALSE),"")</f>
        <v/>
      </c>
      <c r="AI308" s="108" t="str">
        <f>IFERROR(VLOOKUP(J308,Lists!$G$3:$J$17,3,FALSE),"")</f>
        <v/>
      </c>
      <c r="AJ308" s="108" t="str">
        <f>IFERROR(VLOOKUP(J308,Lists!$G$3:$J$17,4,FALSE),"")</f>
        <v/>
      </c>
      <c r="AK308" s="108" t="str">
        <f>IFERROR(VLOOKUP(P308,Lists!$C$30:$D$47,2,FALSE),"")</f>
        <v/>
      </c>
    </row>
    <row r="309" spans="2:37" x14ac:dyDescent="0.25">
      <c r="B309" s="5"/>
      <c r="C309" s="5"/>
      <c r="D309" s="122" t="str">
        <f>IFERROR(VLOOKUP(C309,Lists!$B$3:$E$13,3,FALSE),"")</f>
        <v/>
      </c>
      <c r="E309" s="123" t="str">
        <f>IFERROR(VLOOKUP(C309,Lists!$B$3:$E$13,4,FALSE),"")</f>
        <v/>
      </c>
      <c r="F309" s="5"/>
      <c r="H309" s="5"/>
      <c r="I309" s="5"/>
      <c r="J309" s="5"/>
      <c r="K309" s="5"/>
      <c r="L309" s="5"/>
      <c r="M309" s="5"/>
      <c r="N309" s="122" t="str" cm="1">
        <f t="array" ref="N309">IFERROR(_xlfn.XLOOKUP(1,(J309=Lists!$AC$3:$AC$886)*(K309=Lists!$AD$3:$AD$886)*(L309=Lists!$AE$3:$AE$886)*(M309=Lists!$AF$3:$AF$886),Lists!$AG$3:$AG$886),"")</f>
        <v/>
      </c>
      <c r="P309" s="5"/>
      <c r="Q309" s="5"/>
      <c r="R309" s="5"/>
      <c r="S309" s="5"/>
      <c r="T309" s="5"/>
      <c r="U309" s="5"/>
      <c r="V309" s="5"/>
      <c r="W309" s="5"/>
      <c r="X309" s="5"/>
      <c r="Z309" s="122" t="str">
        <f>IFERROR(((H309*N309)-(V309*W309))/1000*VLOOKUP(F309,Lists!$C$16:$E$20,2,FALSE)*D309,"")</f>
        <v/>
      </c>
      <c r="AA309" s="124" t="str">
        <f>IFERROR(((H309*N309)-(V309*W309))/1000*VLOOKUP(F309,Lists!$C$16:$E$20,3,FALSE)*E309,"")</f>
        <v/>
      </c>
      <c r="AB309" s="122" t="str">
        <f t="shared" si="9"/>
        <v/>
      </c>
      <c r="AC309" s="124" t="str">
        <f t="shared" si="8"/>
        <v/>
      </c>
      <c r="AD309" s="122" t="str">
        <f>IFERROR(((H309*N309)*(1-IF(I309="",0,VLOOKUP(I309,Lists!$C$23:$D$27,2,FALSE)))-(V309*W309)*(1-IF(X309="",0,VLOOKUP(X309,Lists!$C$23:$D$27,2,FALSE))))/1000*VLOOKUP(F309,Lists!$C$16:$E$20,2,FALSE)*D309,"")</f>
        <v/>
      </c>
      <c r="AE309" s="124" t="str">
        <f>IFERROR(((H309*N309)*(1-IF(I309="",0,VLOOKUP(I309,Lists!$C$23:$D$27,2,FALSE)))-(V309*W309)*(1-IF(X309="",0,VLOOKUP(X309,Lists!$C$23:$D$27,2,FALSE))))/1000*VLOOKUP(F309,Lists!$C$16:$E$20,3,FALSE)*E309,"")</f>
        <v/>
      </c>
      <c r="AF309" s="125" t="str" cm="1">
        <f t="array" ref="AF309">IFERROR(V309*_xlfn.XLOOKUP(1,(P309=Lists!$G$20:$G$63)*(Q309=Lists!$H$20:$H$63),Lists!$I$20:$I$63),"")</f>
        <v/>
      </c>
      <c r="AG309" s="125" t="str">
        <f>IFERROR(IF(I309=X309,"",IF(X309="","",VLOOKUP(X309,Lists!$G$66:$H$70,2,FALSE)*V309*W309)),"")</f>
        <v/>
      </c>
      <c r="AH309" s="108" t="str">
        <f>IFERROR(VLOOKUP(J309,Lists!$G$3:$J$17,2,FALSE),"")</f>
        <v/>
      </c>
      <c r="AI309" s="108" t="str">
        <f>IFERROR(VLOOKUP(J309,Lists!$G$3:$J$17,3,FALSE),"")</f>
        <v/>
      </c>
      <c r="AJ309" s="108" t="str">
        <f>IFERROR(VLOOKUP(J309,Lists!$G$3:$J$17,4,FALSE),"")</f>
        <v/>
      </c>
      <c r="AK309" s="108" t="str">
        <f>IFERROR(VLOOKUP(P309,Lists!$C$30:$D$47,2,FALSE),"")</f>
        <v/>
      </c>
    </row>
    <row r="310" spans="2:37" x14ac:dyDescent="0.25">
      <c r="B310" s="5"/>
      <c r="C310" s="5"/>
      <c r="D310" s="122" t="str">
        <f>IFERROR(VLOOKUP(C310,Lists!$B$3:$E$13,3,FALSE),"")</f>
        <v/>
      </c>
      <c r="E310" s="123" t="str">
        <f>IFERROR(VLOOKUP(C310,Lists!$B$3:$E$13,4,FALSE),"")</f>
        <v/>
      </c>
      <c r="F310" s="5"/>
      <c r="H310" s="5"/>
      <c r="I310" s="5"/>
      <c r="J310" s="5"/>
      <c r="K310" s="5"/>
      <c r="L310" s="5"/>
      <c r="M310" s="5"/>
      <c r="N310" s="122" t="str" cm="1">
        <f t="array" ref="N310">IFERROR(_xlfn.XLOOKUP(1,(J310=Lists!$AC$3:$AC$886)*(K310=Lists!$AD$3:$AD$886)*(L310=Lists!$AE$3:$AE$886)*(M310=Lists!$AF$3:$AF$886),Lists!$AG$3:$AG$886),"")</f>
        <v/>
      </c>
      <c r="P310" s="5"/>
      <c r="Q310" s="5"/>
      <c r="R310" s="5"/>
      <c r="S310" s="5"/>
      <c r="T310" s="5"/>
      <c r="U310" s="5"/>
      <c r="V310" s="5"/>
      <c r="W310" s="5"/>
      <c r="X310" s="5"/>
      <c r="Z310" s="122" t="str">
        <f>IFERROR(((H310*N310)-(V310*W310))/1000*VLOOKUP(F310,Lists!$C$16:$E$20,2,FALSE)*D310,"")</f>
        <v/>
      </c>
      <c r="AA310" s="124" t="str">
        <f>IFERROR(((H310*N310)-(V310*W310))/1000*VLOOKUP(F310,Lists!$C$16:$E$20,3,FALSE)*E310,"")</f>
        <v/>
      </c>
      <c r="AB310" s="122" t="str">
        <f t="shared" si="9"/>
        <v/>
      </c>
      <c r="AC310" s="124" t="str">
        <f t="shared" si="8"/>
        <v/>
      </c>
      <c r="AD310" s="122" t="str">
        <f>IFERROR(((H310*N310)*(1-IF(I310="",0,VLOOKUP(I310,Lists!$C$23:$D$27,2,FALSE)))-(V310*W310)*(1-IF(X310="",0,VLOOKUP(X310,Lists!$C$23:$D$27,2,FALSE))))/1000*VLOOKUP(F310,Lists!$C$16:$E$20,2,FALSE)*D310,"")</f>
        <v/>
      </c>
      <c r="AE310" s="124" t="str">
        <f>IFERROR(((H310*N310)*(1-IF(I310="",0,VLOOKUP(I310,Lists!$C$23:$D$27,2,FALSE)))-(V310*W310)*(1-IF(X310="",0,VLOOKUP(X310,Lists!$C$23:$D$27,2,FALSE))))/1000*VLOOKUP(F310,Lists!$C$16:$E$20,3,FALSE)*E310,"")</f>
        <v/>
      </c>
      <c r="AF310" s="125" t="str" cm="1">
        <f t="array" ref="AF310">IFERROR(V310*_xlfn.XLOOKUP(1,(P310=Lists!$G$20:$G$63)*(Q310=Lists!$H$20:$H$63),Lists!$I$20:$I$63),"")</f>
        <v/>
      </c>
      <c r="AG310" s="125" t="str">
        <f>IFERROR(IF(I310=X310,"",IF(X310="","",VLOOKUP(X310,Lists!$G$66:$H$70,2,FALSE)*V310*W310)),"")</f>
        <v/>
      </c>
      <c r="AH310" s="108" t="str">
        <f>IFERROR(VLOOKUP(J310,Lists!$G$3:$J$17,2,FALSE),"")</f>
        <v/>
      </c>
      <c r="AI310" s="108" t="str">
        <f>IFERROR(VLOOKUP(J310,Lists!$G$3:$J$17,3,FALSE),"")</f>
        <v/>
      </c>
      <c r="AJ310" s="108" t="str">
        <f>IFERROR(VLOOKUP(J310,Lists!$G$3:$J$17,4,FALSE),"")</f>
        <v/>
      </c>
      <c r="AK310" s="108" t="str">
        <f>IFERROR(VLOOKUP(P310,Lists!$C$30:$D$47,2,FALSE),"")</f>
        <v/>
      </c>
    </row>
    <row r="311" spans="2:37" x14ac:dyDescent="0.25">
      <c r="B311" s="5"/>
      <c r="C311" s="5"/>
      <c r="D311" s="122" t="str">
        <f>IFERROR(VLOOKUP(C311,Lists!$B$3:$E$13,3,FALSE),"")</f>
        <v/>
      </c>
      <c r="E311" s="123" t="str">
        <f>IFERROR(VLOOKUP(C311,Lists!$B$3:$E$13,4,FALSE),"")</f>
        <v/>
      </c>
      <c r="F311" s="5"/>
      <c r="H311" s="5"/>
      <c r="I311" s="5"/>
      <c r="J311" s="5"/>
      <c r="K311" s="5"/>
      <c r="L311" s="5"/>
      <c r="M311" s="5"/>
      <c r="N311" s="122" t="str" cm="1">
        <f t="array" ref="N311">IFERROR(_xlfn.XLOOKUP(1,(J311=Lists!$AC$3:$AC$886)*(K311=Lists!$AD$3:$AD$886)*(L311=Lists!$AE$3:$AE$886)*(M311=Lists!$AF$3:$AF$886),Lists!$AG$3:$AG$886),"")</f>
        <v/>
      </c>
      <c r="P311" s="5"/>
      <c r="Q311" s="5"/>
      <c r="R311" s="5"/>
      <c r="S311" s="5"/>
      <c r="T311" s="5"/>
      <c r="U311" s="5"/>
      <c r="V311" s="5"/>
      <c r="W311" s="5"/>
      <c r="X311" s="5"/>
      <c r="Z311" s="122" t="str">
        <f>IFERROR(((H311*N311)-(V311*W311))/1000*VLOOKUP(F311,Lists!$C$16:$E$20,2,FALSE)*D311,"")</f>
        <v/>
      </c>
      <c r="AA311" s="124" t="str">
        <f>IFERROR(((H311*N311)-(V311*W311))/1000*VLOOKUP(F311,Lists!$C$16:$E$20,3,FALSE)*E311,"")</f>
        <v/>
      </c>
      <c r="AB311" s="122" t="str">
        <f t="shared" si="9"/>
        <v/>
      </c>
      <c r="AC311" s="124" t="str">
        <f t="shared" si="8"/>
        <v/>
      </c>
      <c r="AD311" s="122" t="str">
        <f>IFERROR(((H311*N311)*(1-IF(I311="",0,VLOOKUP(I311,Lists!$C$23:$D$27,2,FALSE)))-(V311*W311)*(1-IF(X311="",0,VLOOKUP(X311,Lists!$C$23:$D$27,2,FALSE))))/1000*VLOOKUP(F311,Lists!$C$16:$E$20,2,FALSE)*D311,"")</f>
        <v/>
      </c>
      <c r="AE311" s="124" t="str">
        <f>IFERROR(((H311*N311)*(1-IF(I311="",0,VLOOKUP(I311,Lists!$C$23:$D$27,2,FALSE)))-(V311*W311)*(1-IF(X311="",0,VLOOKUP(X311,Lists!$C$23:$D$27,2,FALSE))))/1000*VLOOKUP(F311,Lists!$C$16:$E$20,3,FALSE)*E311,"")</f>
        <v/>
      </c>
      <c r="AF311" s="125" t="str" cm="1">
        <f t="array" ref="AF311">IFERROR(V311*_xlfn.XLOOKUP(1,(P311=Lists!$G$20:$G$63)*(Q311=Lists!$H$20:$H$63),Lists!$I$20:$I$63),"")</f>
        <v/>
      </c>
      <c r="AG311" s="125" t="str">
        <f>IFERROR(IF(I311=X311,"",IF(X311="","",VLOOKUP(X311,Lists!$G$66:$H$70,2,FALSE)*V311*W311)),"")</f>
        <v/>
      </c>
      <c r="AH311" s="108" t="str">
        <f>IFERROR(VLOOKUP(J311,Lists!$G$3:$J$17,2,FALSE),"")</f>
        <v/>
      </c>
      <c r="AI311" s="108" t="str">
        <f>IFERROR(VLOOKUP(J311,Lists!$G$3:$J$17,3,FALSE),"")</f>
        <v/>
      </c>
      <c r="AJ311" s="108" t="str">
        <f>IFERROR(VLOOKUP(J311,Lists!$G$3:$J$17,4,FALSE),"")</f>
        <v/>
      </c>
      <c r="AK311" s="108" t="str">
        <f>IFERROR(VLOOKUP(P311,Lists!$C$30:$D$47,2,FALSE),"")</f>
        <v/>
      </c>
    </row>
    <row r="312" spans="2:37" x14ac:dyDescent="0.25">
      <c r="B312" s="5"/>
      <c r="C312" s="5"/>
      <c r="D312" s="122" t="str">
        <f>IFERROR(VLOOKUP(C312,Lists!$B$3:$E$13,3,FALSE),"")</f>
        <v/>
      </c>
      <c r="E312" s="123" t="str">
        <f>IFERROR(VLOOKUP(C312,Lists!$B$3:$E$13,4,FALSE),"")</f>
        <v/>
      </c>
      <c r="F312" s="5"/>
      <c r="H312" s="5"/>
      <c r="I312" s="5"/>
      <c r="J312" s="5"/>
      <c r="K312" s="5"/>
      <c r="L312" s="5"/>
      <c r="M312" s="5"/>
      <c r="N312" s="122" t="str" cm="1">
        <f t="array" ref="N312">IFERROR(_xlfn.XLOOKUP(1,(J312=Lists!$AC$3:$AC$886)*(K312=Lists!$AD$3:$AD$886)*(L312=Lists!$AE$3:$AE$886)*(M312=Lists!$AF$3:$AF$886),Lists!$AG$3:$AG$886),"")</f>
        <v/>
      </c>
      <c r="P312" s="5"/>
      <c r="Q312" s="5"/>
      <c r="R312" s="5"/>
      <c r="S312" s="5"/>
      <c r="T312" s="5"/>
      <c r="U312" s="5"/>
      <c r="V312" s="5"/>
      <c r="W312" s="5"/>
      <c r="X312" s="5"/>
      <c r="Z312" s="122" t="str">
        <f>IFERROR(((H312*N312)-(V312*W312))/1000*VLOOKUP(F312,Lists!$C$16:$E$20,2,FALSE)*D312,"")</f>
        <v/>
      </c>
      <c r="AA312" s="124" t="str">
        <f>IFERROR(((H312*N312)-(V312*W312))/1000*VLOOKUP(F312,Lists!$C$16:$E$20,3,FALSE)*E312,"")</f>
        <v/>
      </c>
      <c r="AB312" s="122" t="str">
        <f t="shared" si="9"/>
        <v/>
      </c>
      <c r="AC312" s="124" t="str">
        <f t="shared" si="8"/>
        <v/>
      </c>
      <c r="AD312" s="122" t="str">
        <f>IFERROR(((H312*N312)*(1-IF(I312="",0,VLOOKUP(I312,Lists!$C$23:$D$27,2,FALSE)))-(V312*W312)*(1-IF(X312="",0,VLOOKUP(X312,Lists!$C$23:$D$27,2,FALSE))))/1000*VLOOKUP(F312,Lists!$C$16:$E$20,2,FALSE)*D312,"")</f>
        <v/>
      </c>
      <c r="AE312" s="124" t="str">
        <f>IFERROR(((H312*N312)*(1-IF(I312="",0,VLOOKUP(I312,Lists!$C$23:$D$27,2,FALSE)))-(V312*W312)*(1-IF(X312="",0,VLOOKUP(X312,Lists!$C$23:$D$27,2,FALSE))))/1000*VLOOKUP(F312,Lists!$C$16:$E$20,3,FALSE)*E312,"")</f>
        <v/>
      </c>
      <c r="AF312" s="125" t="str" cm="1">
        <f t="array" ref="AF312">IFERROR(V312*_xlfn.XLOOKUP(1,(P312=Lists!$G$20:$G$63)*(Q312=Lists!$H$20:$H$63),Lists!$I$20:$I$63),"")</f>
        <v/>
      </c>
      <c r="AG312" s="125" t="str">
        <f>IFERROR(IF(I312=X312,"",IF(X312="","",VLOOKUP(X312,Lists!$G$66:$H$70,2,FALSE)*V312*W312)),"")</f>
        <v/>
      </c>
      <c r="AH312" s="108" t="str">
        <f>IFERROR(VLOOKUP(J312,Lists!$G$3:$J$17,2,FALSE),"")</f>
        <v/>
      </c>
      <c r="AI312" s="108" t="str">
        <f>IFERROR(VLOOKUP(J312,Lists!$G$3:$J$17,3,FALSE),"")</f>
        <v/>
      </c>
      <c r="AJ312" s="108" t="str">
        <f>IFERROR(VLOOKUP(J312,Lists!$G$3:$J$17,4,FALSE),"")</f>
        <v/>
      </c>
      <c r="AK312" s="108" t="str">
        <f>IFERROR(VLOOKUP(P312,Lists!$C$30:$D$47,2,FALSE),"")</f>
        <v/>
      </c>
    </row>
    <row r="313" spans="2:37" x14ac:dyDescent="0.25">
      <c r="B313" s="5"/>
      <c r="C313" s="5"/>
      <c r="D313" s="122" t="str">
        <f>IFERROR(VLOOKUP(C313,Lists!$B$3:$E$13,3,FALSE),"")</f>
        <v/>
      </c>
      <c r="E313" s="123" t="str">
        <f>IFERROR(VLOOKUP(C313,Lists!$B$3:$E$13,4,FALSE),"")</f>
        <v/>
      </c>
      <c r="F313" s="5"/>
      <c r="H313" s="5"/>
      <c r="I313" s="5"/>
      <c r="J313" s="5"/>
      <c r="K313" s="5"/>
      <c r="L313" s="5"/>
      <c r="M313" s="5"/>
      <c r="N313" s="122" t="str" cm="1">
        <f t="array" ref="N313">IFERROR(_xlfn.XLOOKUP(1,(J313=Lists!$AC$3:$AC$886)*(K313=Lists!$AD$3:$AD$886)*(L313=Lists!$AE$3:$AE$886)*(M313=Lists!$AF$3:$AF$886),Lists!$AG$3:$AG$886),"")</f>
        <v/>
      </c>
      <c r="P313" s="5"/>
      <c r="Q313" s="5"/>
      <c r="R313" s="5"/>
      <c r="S313" s="5"/>
      <c r="T313" s="5"/>
      <c r="U313" s="5"/>
      <c r="V313" s="5"/>
      <c r="W313" s="5"/>
      <c r="X313" s="5"/>
      <c r="Z313" s="122" t="str">
        <f>IFERROR(((H313*N313)-(V313*W313))/1000*VLOOKUP(F313,Lists!$C$16:$E$20,2,FALSE)*D313,"")</f>
        <v/>
      </c>
      <c r="AA313" s="124" t="str">
        <f>IFERROR(((H313*N313)-(V313*W313))/1000*VLOOKUP(F313,Lists!$C$16:$E$20,3,FALSE)*E313,"")</f>
        <v/>
      </c>
      <c r="AB313" s="122" t="str">
        <f t="shared" si="9"/>
        <v/>
      </c>
      <c r="AC313" s="124" t="str">
        <f t="shared" si="8"/>
        <v/>
      </c>
      <c r="AD313" s="122" t="str">
        <f>IFERROR(((H313*N313)*(1-IF(I313="",0,VLOOKUP(I313,Lists!$C$23:$D$27,2,FALSE)))-(V313*W313)*(1-IF(X313="",0,VLOOKUP(X313,Lists!$C$23:$D$27,2,FALSE))))/1000*VLOOKUP(F313,Lists!$C$16:$E$20,2,FALSE)*D313,"")</f>
        <v/>
      </c>
      <c r="AE313" s="124" t="str">
        <f>IFERROR(((H313*N313)*(1-IF(I313="",0,VLOOKUP(I313,Lists!$C$23:$D$27,2,FALSE)))-(V313*W313)*(1-IF(X313="",0,VLOOKUP(X313,Lists!$C$23:$D$27,2,FALSE))))/1000*VLOOKUP(F313,Lists!$C$16:$E$20,3,FALSE)*E313,"")</f>
        <v/>
      </c>
      <c r="AF313" s="125" t="str" cm="1">
        <f t="array" ref="AF313">IFERROR(V313*_xlfn.XLOOKUP(1,(P313=Lists!$G$20:$G$63)*(Q313=Lists!$H$20:$H$63),Lists!$I$20:$I$63),"")</f>
        <v/>
      </c>
      <c r="AG313" s="125" t="str">
        <f>IFERROR(IF(I313=X313,"",IF(X313="","",VLOOKUP(X313,Lists!$G$66:$H$70,2,FALSE)*V313*W313)),"")</f>
        <v/>
      </c>
      <c r="AH313" s="108" t="str">
        <f>IFERROR(VLOOKUP(J313,Lists!$G$3:$J$17,2,FALSE),"")</f>
        <v/>
      </c>
      <c r="AI313" s="108" t="str">
        <f>IFERROR(VLOOKUP(J313,Lists!$G$3:$J$17,3,FALSE),"")</f>
        <v/>
      </c>
      <c r="AJ313" s="108" t="str">
        <f>IFERROR(VLOOKUP(J313,Lists!$G$3:$J$17,4,FALSE),"")</f>
        <v/>
      </c>
      <c r="AK313" s="108" t="str">
        <f>IFERROR(VLOOKUP(P313,Lists!$C$30:$D$47,2,FALSE),"")</f>
        <v/>
      </c>
    </row>
    <row r="314" spans="2:37" x14ac:dyDescent="0.25">
      <c r="B314" s="5"/>
      <c r="C314" s="5"/>
      <c r="D314" s="122" t="str">
        <f>IFERROR(VLOOKUP(C314,Lists!$B$3:$E$13,3,FALSE),"")</f>
        <v/>
      </c>
      <c r="E314" s="123" t="str">
        <f>IFERROR(VLOOKUP(C314,Lists!$B$3:$E$13,4,FALSE),"")</f>
        <v/>
      </c>
      <c r="F314" s="5"/>
      <c r="H314" s="5"/>
      <c r="I314" s="5"/>
      <c r="J314" s="5"/>
      <c r="K314" s="5"/>
      <c r="L314" s="5"/>
      <c r="M314" s="5"/>
      <c r="N314" s="122" t="str" cm="1">
        <f t="array" ref="N314">IFERROR(_xlfn.XLOOKUP(1,(J314=Lists!$AC$3:$AC$886)*(K314=Lists!$AD$3:$AD$886)*(L314=Lists!$AE$3:$AE$886)*(M314=Lists!$AF$3:$AF$886),Lists!$AG$3:$AG$886),"")</f>
        <v/>
      </c>
      <c r="P314" s="5"/>
      <c r="Q314" s="5"/>
      <c r="R314" s="5"/>
      <c r="S314" s="5"/>
      <c r="T314" s="5"/>
      <c r="U314" s="5"/>
      <c r="V314" s="5"/>
      <c r="W314" s="5"/>
      <c r="X314" s="5"/>
      <c r="Z314" s="122" t="str">
        <f>IFERROR(((H314*N314)-(V314*W314))/1000*VLOOKUP(F314,Lists!$C$16:$E$20,2,FALSE)*D314,"")</f>
        <v/>
      </c>
      <c r="AA314" s="124" t="str">
        <f>IFERROR(((H314*N314)-(V314*W314))/1000*VLOOKUP(F314,Lists!$C$16:$E$20,3,FALSE)*E314,"")</f>
        <v/>
      </c>
      <c r="AB314" s="122" t="str">
        <f t="shared" si="9"/>
        <v/>
      </c>
      <c r="AC314" s="124" t="str">
        <f t="shared" si="8"/>
        <v/>
      </c>
      <c r="AD314" s="122" t="str">
        <f>IFERROR(((H314*N314)*(1-IF(I314="",0,VLOOKUP(I314,Lists!$C$23:$D$27,2,FALSE)))-(V314*W314)*(1-IF(X314="",0,VLOOKUP(X314,Lists!$C$23:$D$27,2,FALSE))))/1000*VLOOKUP(F314,Lists!$C$16:$E$20,2,FALSE)*D314,"")</f>
        <v/>
      </c>
      <c r="AE314" s="124" t="str">
        <f>IFERROR(((H314*N314)*(1-IF(I314="",0,VLOOKUP(I314,Lists!$C$23:$D$27,2,FALSE)))-(V314*W314)*(1-IF(X314="",0,VLOOKUP(X314,Lists!$C$23:$D$27,2,FALSE))))/1000*VLOOKUP(F314,Lists!$C$16:$E$20,3,FALSE)*E314,"")</f>
        <v/>
      </c>
      <c r="AF314" s="125" t="str" cm="1">
        <f t="array" ref="AF314">IFERROR(V314*_xlfn.XLOOKUP(1,(P314=Lists!$G$20:$G$63)*(Q314=Lists!$H$20:$H$63),Lists!$I$20:$I$63),"")</f>
        <v/>
      </c>
      <c r="AG314" s="125" t="str">
        <f>IFERROR(IF(I314=X314,"",IF(X314="","",VLOOKUP(X314,Lists!$G$66:$H$70,2,FALSE)*V314*W314)),"")</f>
        <v/>
      </c>
      <c r="AH314" s="108" t="str">
        <f>IFERROR(VLOOKUP(J314,Lists!$G$3:$J$17,2,FALSE),"")</f>
        <v/>
      </c>
      <c r="AI314" s="108" t="str">
        <f>IFERROR(VLOOKUP(J314,Lists!$G$3:$J$17,3,FALSE),"")</f>
        <v/>
      </c>
      <c r="AJ314" s="108" t="str">
        <f>IFERROR(VLOOKUP(J314,Lists!$G$3:$J$17,4,FALSE),"")</f>
        <v/>
      </c>
      <c r="AK314" s="108" t="str">
        <f>IFERROR(VLOOKUP(P314,Lists!$C$30:$D$47,2,FALSE),"")</f>
        <v/>
      </c>
    </row>
    <row r="315" spans="2:37" x14ac:dyDescent="0.25">
      <c r="B315" s="5"/>
      <c r="C315" s="5"/>
      <c r="D315" s="122" t="str">
        <f>IFERROR(VLOOKUP(C315,Lists!$B$3:$E$13,3,FALSE),"")</f>
        <v/>
      </c>
      <c r="E315" s="123" t="str">
        <f>IFERROR(VLOOKUP(C315,Lists!$B$3:$E$13,4,FALSE),"")</f>
        <v/>
      </c>
      <c r="F315" s="5"/>
      <c r="H315" s="5"/>
      <c r="I315" s="5"/>
      <c r="J315" s="5"/>
      <c r="K315" s="5"/>
      <c r="L315" s="5"/>
      <c r="M315" s="5"/>
      <c r="N315" s="122" t="str" cm="1">
        <f t="array" ref="N315">IFERROR(_xlfn.XLOOKUP(1,(J315=Lists!$AC$3:$AC$886)*(K315=Lists!$AD$3:$AD$886)*(L315=Lists!$AE$3:$AE$886)*(M315=Lists!$AF$3:$AF$886),Lists!$AG$3:$AG$886),"")</f>
        <v/>
      </c>
      <c r="P315" s="5"/>
      <c r="Q315" s="5"/>
      <c r="R315" s="5"/>
      <c r="S315" s="5"/>
      <c r="T315" s="5"/>
      <c r="U315" s="5"/>
      <c r="V315" s="5"/>
      <c r="W315" s="5"/>
      <c r="X315" s="5"/>
      <c r="Z315" s="122" t="str">
        <f>IFERROR(((H315*N315)-(V315*W315))/1000*VLOOKUP(F315,Lists!$C$16:$E$20,2,FALSE)*D315,"")</f>
        <v/>
      </c>
      <c r="AA315" s="124" t="str">
        <f>IFERROR(((H315*N315)-(V315*W315))/1000*VLOOKUP(F315,Lists!$C$16:$E$20,3,FALSE)*E315,"")</f>
        <v/>
      </c>
      <c r="AB315" s="122" t="str">
        <f t="shared" si="9"/>
        <v/>
      </c>
      <c r="AC315" s="124" t="str">
        <f t="shared" si="8"/>
        <v/>
      </c>
      <c r="AD315" s="122" t="str">
        <f>IFERROR(((H315*N315)*(1-IF(I315="",0,VLOOKUP(I315,Lists!$C$23:$D$27,2,FALSE)))-(V315*W315)*(1-IF(X315="",0,VLOOKUP(X315,Lists!$C$23:$D$27,2,FALSE))))/1000*VLOOKUP(F315,Lists!$C$16:$E$20,2,FALSE)*D315,"")</f>
        <v/>
      </c>
      <c r="AE315" s="124" t="str">
        <f>IFERROR(((H315*N315)*(1-IF(I315="",0,VLOOKUP(I315,Lists!$C$23:$D$27,2,FALSE)))-(V315*W315)*(1-IF(X315="",0,VLOOKUP(X315,Lists!$C$23:$D$27,2,FALSE))))/1000*VLOOKUP(F315,Lists!$C$16:$E$20,3,FALSE)*E315,"")</f>
        <v/>
      </c>
      <c r="AF315" s="125" t="str" cm="1">
        <f t="array" ref="AF315">IFERROR(V315*_xlfn.XLOOKUP(1,(P315=Lists!$G$20:$G$63)*(Q315=Lists!$H$20:$H$63),Lists!$I$20:$I$63),"")</f>
        <v/>
      </c>
      <c r="AG315" s="125" t="str">
        <f>IFERROR(IF(I315=X315,"",IF(X315="","",VLOOKUP(X315,Lists!$G$66:$H$70,2,FALSE)*V315*W315)),"")</f>
        <v/>
      </c>
      <c r="AH315" s="108" t="str">
        <f>IFERROR(VLOOKUP(J315,Lists!$G$3:$J$17,2,FALSE),"")</f>
        <v/>
      </c>
      <c r="AI315" s="108" t="str">
        <f>IFERROR(VLOOKUP(J315,Lists!$G$3:$J$17,3,FALSE),"")</f>
        <v/>
      </c>
      <c r="AJ315" s="108" t="str">
        <f>IFERROR(VLOOKUP(J315,Lists!$G$3:$J$17,4,FALSE),"")</f>
        <v/>
      </c>
      <c r="AK315" s="108" t="str">
        <f>IFERROR(VLOOKUP(P315,Lists!$C$30:$D$47,2,FALSE),"")</f>
        <v/>
      </c>
    </row>
    <row r="316" spans="2:37" x14ac:dyDescent="0.25">
      <c r="B316" s="5"/>
      <c r="C316" s="5"/>
      <c r="D316" s="122" t="str">
        <f>IFERROR(VLOOKUP(C316,Lists!$B$3:$E$13,3,FALSE),"")</f>
        <v/>
      </c>
      <c r="E316" s="123" t="str">
        <f>IFERROR(VLOOKUP(C316,Lists!$B$3:$E$13,4,FALSE),"")</f>
        <v/>
      </c>
      <c r="F316" s="5"/>
      <c r="H316" s="5"/>
      <c r="I316" s="5"/>
      <c r="J316" s="5"/>
      <c r="K316" s="5"/>
      <c r="L316" s="5"/>
      <c r="M316" s="5"/>
      <c r="N316" s="122" t="str" cm="1">
        <f t="array" ref="N316">IFERROR(_xlfn.XLOOKUP(1,(J316=Lists!$AC$3:$AC$886)*(K316=Lists!$AD$3:$AD$886)*(L316=Lists!$AE$3:$AE$886)*(M316=Lists!$AF$3:$AF$886),Lists!$AG$3:$AG$886),"")</f>
        <v/>
      </c>
      <c r="P316" s="5"/>
      <c r="Q316" s="5"/>
      <c r="R316" s="5"/>
      <c r="S316" s="5"/>
      <c r="T316" s="5"/>
      <c r="U316" s="5"/>
      <c r="V316" s="5"/>
      <c r="W316" s="5"/>
      <c r="X316" s="5"/>
      <c r="Z316" s="122" t="str">
        <f>IFERROR(((H316*N316)-(V316*W316))/1000*VLOOKUP(F316,Lists!$C$16:$E$20,2,FALSE)*D316,"")</f>
        <v/>
      </c>
      <c r="AA316" s="124" t="str">
        <f>IFERROR(((H316*N316)-(V316*W316))/1000*VLOOKUP(F316,Lists!$C$16:$E$20,3,FALSE)*E316,"")</f>
        <v/>
      </c>
      <c r="AB316" s="122" t="str">
        <f t="shared" si="9"/>
        <v/>
      </c>
      <c r="AC316" s="124" t="str">
        <f t="shared" si="8"/>
        <v/>
      </c>
      <c r="AD316" s="122" t="str">
        <f>IFERROR(((H316*N316)*(1-IF(I316="",0,VLOOKUP(I316,Lists!$C$23:$D$27,2,FALSE)))-(V316*W316)*(1-IF(X316="",0,VLOOKUP(X316,Lists!$C$23:$D$27,2,FALSE))))/1000*VLOOKUP(F316,Lists!$C$16:$E$20,2,FALSE)*D316,"")</f>
        <v/>
      </c>
      <c r="AE316" s="124" t="str">
        <f>IFERROR(((H316*N316)*(1-IF(I316="",0,VLOOKUP(I316,Lists!$C$23:$D$27,2,FALSE)))-(V316*W316)*(1-IF(X316="",0,VLOOKUP(X316,Lists!$C$23:$D$27,2,FALSE))))/1000*VLOOKUP(F316,Lists!$C$16:$E$20,3,FALSE)*E316,"")</f>
        <v/>
      </c>
      <c r="AF316" s="125" t="str" cm="1">
        <f t="array" ref="AF316">IFERROR(V316*_xlfn.XLOOKUP(1,(P316=Lists!$G$20:$G$63)*(Q316=Lists!$H$20:$H$63),Lists!$I$20:$I$63),"")</f>
        <v/>
      </c>
      <c r="AG316" s="125" t="str">
        <f>IFERROR(IF(I316=X316,"",IF(X316="","",VLOOKUP(X316,Lists!$G$66:$H$70,2,FALSE)*V316*W316)),"")</f>
        <v/>
      </c>
      <c r="AH316" s="108" t="str">
        <f>IFERROR(VLOOKUP(J316,Lists!$G$3:$J$17,2,FALSE),"")</f>
        <v/>
      </c>
      <c r="AI316" s="108" t="str">
        <f>IFERROR(VLOOKUP(J316,Lists!$G$3:$J$17,3,FALSE),"")</f>
        <v/>
      </c>
      <c r="AJ316" s="108" t="str">
        <f>IFERROR(VLOOKUP(J316,Lists!$G$3:$J$17,4,FALSE),"")</f>
        <v/>
      </c>
      <c r="AK316" s="108" t="str">
        <f>IFERROR(VLOOKUP(P316,Lists!$C$30:$D$47,2,FALSE),"")</f>
        <v/>
      </c>
    </row>
    <row r="317" spans="2:37" x14ac:dyDescent="0.25">
      <c r="B317" s="5"/>
      <c r="C317" s="5"/>
      <c r="D317" s="122" t="str">
        <f>IFERROR(VLOOKUP(C317,Lists!$B$3:$E$13,3,FALSE),"")</f>
        <v/>
      </c>
      <c r="E317" s="123" t="str">
        <f>IFERROR(VLOOKUP(C317,Lists!$B$3:$E$13,4,FALSE),"")</f>
        <v/>
      </c>
      <c r="F317" s="5"/>
      <c r="H317" s="5"/>
      <c r="I317" s="5"/>
      <c r="J317" s="5"/>
      <c r="K317" s="5"/>
      <c r="L317" s="5"/>
      <c r="M317" s="5"/>
      <c r="N317" s="122" t="str" cm="1">
        <f t="array" ref="N317">IFERROR(_xlfn.XLOOKUP(1,(J317=Lists!$AC$3:$AC$886)*(K317=Lists!$AD$3:$AD$886)*(L317=Lists!$AE$3:$AE$886)*(M317=Lists!$AF$3:$AF$886),Lists!$AG$3:$AG$886),"")</f>
        <v/>
      </c>
      <c r="P317" s="5"/>
      <c r="Q317" s="5"/>
      <c r="R317" s="5"/>
      <c r="S317" s="5"/>
      <c r="T317" s="5"/>
      <c r="U317" s="5"/>
      <c r="V317" s="5"/>
      <c r="W317" s="5"/>
      <c r="X317" s="5"/>
      <c r="Z317" s="122" t="str">
        <f>IFERROR(((H317*N317)-(V317*W317))/1000*VLOOKUP(F317,Lists!$C$16:$E$20,2,FALSE)*D317,"")</f>
        <v/>
      </c>
      <c r="AA317" s="124" t="str">
        <f>IFERROR(((H317*N317)-(V317*W317))/1000*VLOOKUP(F317,Lists!$C$16:$E$20,3,FALSE)*E317,"")</f>
        <v/>
      </c>
      <c r="AB317" s="122" t="str">
        <f t="shared" si="9"/>
        <v/>
      </c>
      <c r="AC317" s="124" t="str">
        <f t="shared" si="8"/>
        <v/>
      </c>
      <c r="AD317" s="122" t="str">
        <f>IFERROR(((H317*N317)*(1-IF(I317="",0,VLOOKUP(I317,Lists!$C$23:$D$27,2,FALSE)))-(V317*W317)*(1-IF(X317="",0,VLOOKUP(X317,Lists!$C$23:$D$27,2,FALSE))))/1000*VLOOKUP(F317,Lists!$C$16:$E$20,2,FALSE)*D317,"")</f>
        <v/>
      </c>
      <c r="AE317" s="124" t="str">
        <f>IFERROR(((H317*N317)*(1-IF(I317="",0,VLOOKUP(I317,Lists!$C$23:$D$27,2,FALSE)))-(V317*W317)*(1-IF(X317="",0,VLOOKUP(X317,Lists!$C$23:$D$27,2,FALSE))))/1000*VLOOKUP(F317,Lists!$C$16:$E$20,3,FALSE)*E317,"")</f>
        <v/>
      </c>
      <c r="AF317" s="125" t="str" cm="1">
        <f t="array" ref="AF317">IFERROR(V317*_xlfn.XLOOKUP(1,(P317=Lists!$G$20:$G$63)*(Q317=Lists!$H$20:$H$63),Lists!$I$20:$I$63),"")</f>
        <v/>
      </c>
      <c r="AG317" s="125" t="str">
        <f>IFERROR(IF(I317=X317,"",IF(X317="","",VLOOKUP(X317,Lists!$G$66:$H$70,2,FALSE)*V317*W317)),"")</f>
        <v/>
      </c>
      <c r="AH317" s="108" t="str">
        <f>IFERROR(VLOOKUP(J317,Lists!$G$3:$J$17,2,FALSE),"")</f>
        <v/>
      </c>
      <c r="AI317" s="108" t="str">
        <f>IFERROR(VLOOKUP(J317,Lists!$G$3:$J$17,3,FALSE),"")</f>
        <v/>
      </c>
      <c r="AJ317" s="108" t="str">
        <f>IFERROR(VLOOKUP(J317,Lists!$G$3:$J$17,4,FALSE),"")</f>
        <v/>
      </c>
      <c r="AK317" s="108" t="str">
        <f>IFERROR(VLOOKUP(P317,Lists!$C$30:$D$47,2,FALSE),"")</f>
        <v/>
      </c>
    </row>
    <row r="318" spans="2:37" x14ac:dyDescent="0.25">
      <c r="B318" s="5"/>
      <c r="C318" s="5"/>
      <c r="D318" s="122" t="str">
        <f>IFERROR(VLOOKUP(C318,Lists!$B$3:$E$13,3,FALSE),"")</f>
        <v/>
      </c>
      <c r="E318" s="123" t="str">
        <f>IFERROR(VLOOKUP(C318,Lists!$B$3:$E$13,4,FALSE),"")</f>
        <v/>
      </c>
      <c r="F318" s="5"/>
      <c r="H318" s="5"/>
      <c r="I318" s="5"/>
      <c r="J318" s="5"/>
      <c r="K318" s="5"/>
      <c r="L318" s="5"/>
      <c r="M318" s="5"/>
      <c r="N318" s="122" t="str" cm="1">
        <f t="array" ref="N318">IFERROR(_xlfn.XLOOKUP(1,(J318=Lists!$AC$3:$AC$886)*(K318=Lists!$AD$3:$AD$886)*(L318=Lists!$AE$3:$AE$886)*(M318=Lists!$AF$3:$AF$886),Lists!$AG$3:$AG$886),"")</f>
        <v/>
      </c>
      <c r="P318" s="5"/>
      <c r="Q318" s="5"/>
      <c r="R318" s="5"/>
      <c r="S318" s="5"/>
      <c r="T318" s="5"/>
      <c r="U318" s="5"/>
      <c r="V318" s="5"/>
      <c r="W318" s="5"/>
      <c r="X318" s="5"/>
      <c r="Z318" s="122" t="str">
        <f>IFERROR(((H318*N318)-(V318*W318))/1000*VLOOKUP(F318,Lists!$C$16:$E$20,2,FALSE)*D318,"")</f>
        <v/>
      </c>
      <c r="AA318" s="124" t="str">
        <f>IFERROR(((H318*N318)-(V318*W318))/1000*VLOOKUP(F318,Lists!$C$16:$E$20,3,FALSE)*E318,"")</f>
        <v/>
      </c>
      <c r="AB318" s="122" t="str">
        <f t="shared" si="9"/>
        <v/>
      </c>
      <c r="AC318" s="124" t="str">
        <f t="shared" si="8"/>
        <v/>
      </c>
      <c r="AD318" s="122" t="str">
        <f>IFERROR(((H318*N318)*(1-IF(I318="",0,VLOOKUP(I318,Lists!$C$23:$D$27,2,FALSE)))-(V318*W318)*(1-IF(X318="",0,VLOOKUP(X318,Lists!$C$23:$D$27,2,FALSE))))/1000*VLOOKUP(F318,Lists!$C$16:$E$20,2,FALSE)*D318,"")</f>
        <v/>
      </c>
      <c r="AE318" s="124" t="str">
        <f>IFERROR(((H318*N318)*(1-IF(I318="",0,VLOOKUP(I318,Lists!$C$23:$D$27,2,FALSE)))-(V318*W318)*(1-IF(X318="",0,VLOOKUP(X318,Lists!$C$23:$D$27,2,FALSE))))/1000*VLOOKUP(F318,Lists!$C$16:$E$20,3,FALSE)*E318,"")</f>
        <v/>
      </c>
      <c r="AF318" s="125" t="str" cm="1">
        <f t="array" ref="AF318">IFERROR(V318*_xlfn.XLOOKUP(1,(P318=Lists!$G$20:$G$63)*(Q318=Lists!$H$20:$H$63),Lists!$I$20:$I$63),"")</f>
        <v/>
      </c>
      <c r="AG318" s="125" t="str">
        <f>IFERROR(IF(I318=X318,"",IF(X318="","",VLOOKUP(X318,Lists!$G$66:$H$70,2,FALSE)*V318*W318)),"")</f>
        <v/>
      </c>
      <c r="AH318" s="108" t="str">
        <f>IFERROR(VLOOKUP(J318,Lists!$G$3:$J$17,2,FALSE),"")</f>
        <v/>
      </c>
      <c r="AI318" s="108" t="str">
        <f>IFERROR(VLOOKUP(J318,Lists!$G$3:$J$17,3,FALSE),"")</f>
        <v/>
      </c>
      <c r="AJ318" s="108" t="str">
        <f>IFERROR(VLOOKUP(J318,Lists!$G$3:$J$17,4,FALSE),"")</f>
        <v/>
      </c>
      <c r="AK318" s="108" t="str">
        <f>IFERROR(VLOOKUP(P318,Lists!$C$30:$D$47,2,FALSE),"")</f>
        <v/>
      </c>
    </row>
    <row r="319" spans="2:37" x14ac:dyDescent="0.25">
      <c r="B319" s="5"/>
      <c r="C319" s="5"/>
      <c r="D319" s="122" t="str">
        <f>IFERROR(VLOOKUP(C319,Lists!$B$3:$E$13,3,FALSE),"")</f>
        <v/>
      </c>
      <c r="E319" s="123" t="str">
        <f>IFERROR(VLOOKUP(C319,Lists!$B$3:$E$13,4,FALSE),"")</f>
        <v/>
      </c>
      <c r="F319" s="5"/>
      <c r="H319" s="5"/>
      <c r="I319" s="5"/>
      <c r="J319" s="5"/>
      <c r="K319" s="5"/>
      <c r="L319" s="5"/>
      <c r="M319" s="5"/>
      <c r="N319" s="122" t="str" cm="1">
        <f t="array" ref="N319">IFERROR(_xlfn.XLOOKUP(1,(J319=Lists!$AC$3:$AC$886)*(K319=Lists!$AD$3:$AD$886)*(L319=Lists!$AE$3:$AE$886)*(M319=Lists!$AF$3:$AF$886),Lists!$AG$3:$AG$886),"")</f>
        <v/>
      </c>
      <c r="P319" s="5"/>
      <c r="Q319" s="5"/>
      <c r="R319" s="5"/>
      <c r="S319" s="5"/>
      <c r="T319" s="5"/>
      <c r="U319" s="5"/>
      <c r="V319" s="5"/>
      <c r="W319" s="5"/>
      <c r="X319" s="5"/>
      <c r="Z319" s="122" t="str">
        <f>IFERROR(((H319*N319)-(V319*W319))/1000*VLOOKUP(F319,Lists!$C$16:$E$20,2,FALSE)*D319,"")</f>
        <v/>
      </c>
      <c r="AA319" s="124" t="str">
        <f>IFERROR(((H319*N319)-(V319*W319))/1000*VLOOKUP(F319,Lists!$C$16:$E$20,3,FALSE)*E319,"")</f>
        <v/>
      </c>
      <c r="AB319" s="122" t="str">
        <f t="shared" si="9"/>
        <v/>
      </c>
      <c r="AC319" s="124" t="str">
        <f t="shared" si="8"/>
        <v/>
      </c>
      <c r="AD319" s="122" t="str">
        <f>IFERROR(((H319*N319)*(1-IF(I319="",0,VLOOKUP(I319,Lists!$C$23:$D$27,2,FALSE)))-(V319*W319)*(1-IF(X319="",0,VLOOKUP(X319,Lists!$C$23:$D$27,2,FALSE))))/1000*VLOOKUP(F319,Lists!$C$16:$E$20,2,FALSE)*D319,"")</f>
        <v/>
      </c>
      <c r="AE319" s="124" t="str">
        <f>IFERROR(((H319*N319)*(1-IF(I319="",0,VLOOKUP(I319,Lists!$C$23:$D$27,2,FALSE)))-(V319*W319)*(1-IF(X319="",0,VLOOKUP(X319,Lists!$C$23:$D$27,2,FALSE))))/1000*VLOOKUP(F319,Lists!$C$16:$E$20,3,FALSE)*E319,"")</f>
        <v/>
      </c>
      <c r="AF319" s="125" t="str" cm="1">
        <f t="array" ref="AF319">IFERROR(V319*_xlfn.XLOOKUP(1,(P319=Lists!$G$20:$G$63)*(Q319=Lists!$H$20:$H$63),Lists!$I$20:$I$63),"")</f>
        <v/>
      </c>
      <c r="AG319" s="125" t="str">
        <f>IFERROR(IF(I319=X319,"",IF(X319="","",VLOOKUP(X319,Lists!$G$66:$H$70,2,FALSE)*V319*W319)),"")</f>
        <v/>
      </c>
      <c r="AH319" s="108" t="str">
        <f>IFERROR(VLOOKUP(J319,Lists!$G$3:$J$17,2,FALSE),"")</f>
        <v/>
      </c>
      <c r="AI319" s="108" t="str">
        <f>IFERROR(VLOOKUP(J319,Lists!$G$3:$J$17,3,FALSE),"")</f>
        <v/>
      </c>
      <c r="AJ319" s="108" t="str">
        <f>IFERROR(VLOOKUP(J319,Lists!$G$3:$J$17,4,FALSE),"")</f>
        <v/>
      </c>
      <c r="AK319" s="108" t="str">
        <f>IFERROR(VLOOKUP(P319,Lists!$C$30:$D$47,2,FALSE),"")</f>
        <v/>
      </c>
    </row>
    <row r="320" spans="2:37" x14ac:dyDescent="0.25">
      <c r="B320" s="5"/>
      <c r="C320" s="5"/>
      <c r="D320" s="122" t="str">
        <f>IFERROR(VLOOKUP(C320,Lists!$B$3:$E$13,3,FALSE),"")</f>
        <v/>
      </c>
      <c r="E320" s="123" t="str">
        <f>IFERROR(VLOOKUP(C320,Lists!$B$3:$E$13,4,FALSE),"")</f>
        <v/>
      </c>
      <c r="F320" s="5"/>
      <c r="H320" s="5"/>
      <c r="I320" s="5"/>
      <c r="J320" s="5"/>
      <c r="K320" s="5"/>
      <c r="L320" s="5"/>
      <c r="M320" s="5"/>
      <c r="N320" s="122" t="str" cm="1">
        <f t="array" ref="N320">IFERROR(_xlfn.XLOOKUP(1,(J320=Lists!$AC$3:$AC$886)*(K320=Lists!$AD$3:$AD$886)*(L320=Lists!$AE$3:$AE$886)*(M320=Lists!$AF$3:$AF$886),Lists!$AG$3:$AG$886),"")</f>
        <v/>
      </c>
      <c r="P320" s="5"/>
      <c r="Q320" s="5"/>
      <c r="R320" s="5"/>
      <c r="S320" s="5"/>
      <c r="T320" s="5"/>
      <c r="U320" s="5"/>
      <c r="V320" s="5"/>
      <c r="W320" s="5"/>
      <c r="X320" s="5"/>
      <c r="Z320" s="122" t="str">
        <f>IFERROR(((H320*N320)-(V320*W320))/1000*VLOOKUP(F320,Lists!$C$16:$E$20,2,FALSE)*D320,"")</f>
        <v/>
      </c>
      <c r="AA320" s="124" t="str">
        <f>IFERROR(((H320*N320)-(V320*W320))/1000*VLOOKUP(F320,Lists!$C$16:$E$20,3,FALSE)*E320,"")</f>
        <v/>
      </c>
      <c r="AB320" s="122" t="str">
        <f t="shared" si="9"/>
        <v/>
      </c>
      <c r="AC320" s="124" t="str">
        <f t="shared" si="8"/>
        <v/>
      </c>
      <c r="AD320" s="122" t="str">
        <f>IFERROR(((H320*N320)*(1-IF(I320="",0,VLOOKUP(I320,Lists!$C$23:$D$27,2,FALSE)))-(V320*W320)*(1-IF(X320="",0,VLOOKUP(X320,Lists!$C$23:$D$27,2,FALSE))))/1000*VLOOKUP(F320,Lists!$C$16:$E$20,2,FALSE)*D320,"")</f>
        <v/>
      </c>
      <c r="AE320" s="124" t="str">
        <f>IFERROR(((H320*N320)*(1-IF(I320="",0,VLOOKUP(I320,Lists!$C$23:$D$27,2,FALSE)))-(V320*W320)*(1-IF(X320="",0,VLOOKUP(X320,Lists!$C$23:$D$27,2,FALSE))))/1000*VLOOKUP(F320,Lists!$C$16:$E$20,3,FALSE)*E320,"")</f>
        <v/>
      </c>
      <c r="AF320" s="125" t="str" cm="1">
        <f t="array" ref="AF320">IFERROR(V320*_xlfn.XLOOKUP(1,(P320=Lists!$G$20:$G$63)*(Q320=Lists!$H$20:$H$63),Lists!$I$20:$I$63),"")</f>
        <v/>
      </c>
      <c r="AG320" s="125" t="str">
        <f>IFERROR(IF(I320=X320,"",IF(X320="","",VLOOKUP(X320,Lists!$G$66:$H$70,2,FALSE)*V320*W320)),"")</f>
        <v/>
      </c>
      <c r="AH320" s="108" t="str">
        <f>IFERROR(VLOOKUP(J320,Lists!$G$3:$J$17,2,FALSE),"")</f>
        <v/>
      </c>
      <c r="AI320" s="108" t="str">
        <f>IFERROR(VLOOKUP(J320,Lists!$G$3:$J$17,3,FALSE),"")</f>
        <v/>
      </c>
      <c r="AJ320" s="108" t="str">
        <f>IFERROR(VLOOKUP(J320,Lists!$G$3:$J$17,4,FALSE),"")</f>
        <v/>
      </c>
      <c r="AK320" s="108" t="str">
        <f>IFERROR(VLOOKUP(P320,Lists!$C$30:$D$47,2,FALSE),"")</f>
        <v/>
      </c>
    </row>
    <row r="321" spans="2:37" x14ac:dyDescent="0.25">
      <c r="B321" s="5"/>
      <c r="C321" s="5"/>
      <c r="D321" s="122" t="str">
        <f>IFERROR(VLOOKUP(C321,Lists!$B$3:$E$13,3,FALSE),"")</f>
        <v/>
      </c>
      <c r="E321" s="123" t="str">
        <f>IFERROR(VLOOKUP(C321,Lists!$B$3:$E$13,4,FALSE),"")</f>
        <v/>
      </c>
      <c r="F321" s="5"/>
      <c r="H321" s="5"/>
      <c r="I321" s="5"/>
      <c r="J321" s="5"/>
      <c r="K321" s="5"/>
      <c r="L321" s="5"/>
      <c r="M321" s="5"/>
      <c r="N321" s="122" t="str" cm="1">
        <f t="array" ref="N321">IFERROR(_xlfn.XLOOKUP(1,(J321=Lists!$AC$3:$AC$886)*(K321=Lists!$AD$3:$AD$886)*(L321=Lists!$AE$3:$AE$886)*(M321=Lists!$AF$3:$AF$886),Lists!$AG$3:$AG$886),"")</f>
        <v/>
      </c>
      <c r="P321" s="5"/>
      <c r="Q321" s="5"/>
      <c r="R321" s="5"/>
      <c r="S321" s="5"/>
      <c r="T321" s="5"/>
      <c r="U321" s="5"/>
      <c r="V321" s="5"/>
      <c r="W321" s="5"/>
      <c r="X321" s="5"/>
      <c r="Z321" s="122" t="str">
        <f>IFERROR(((H321*N321)-(V321*W321))/1000*VLOOKUP(F321,Lists!$C$16:$E$20,2,FALSE)*D321,"")</f>
        <v/>
      </c>
      <c r="AA321" s="124" t="str">
        <f>IFERROR(((H321*N321)-(V321*W321))/1000*VLOOKUP(F321,Lists!$C$16:$E$20,3,FALSE)*E321,"")</f>
        <v/>
      </c>
      <c r="AB321" s="122" t="str">
        <f t="shared" si="9"/>
        <v/>
      </c>
      <c r="AC321" s="124" t="str">
        <f t="shared" si="8"/>
        <v/>
      </c>
      <c r="AD321" s="122" t="str">
        <f>IFERROR(((H321*N321)*(1-IF(I321="",0,VLOOKUP(I321,Lists!$C$23:$D$27,2,FALSE)))-(V321*W321)*(1-IF(X321="",0,VLOOKUP(X321,Lists!$C$23:$D$27,2,FALSE))))/1000*VLOOKUP(F321,Lists!$C$16:$E$20,2,FALSE)*D321,"")</f>
        <v/>
      </c>
      <c r="AE321" s="124" t="str">
        <f>IFERROR(((H321*N321)*(1-IF(I321="",0,VLOOKUP(I321,Lists!$C$23:$D$27,2,FALSE)))-(V321*W321)*(1-IF(X321="",0,VLOOKUP(X321,Lists!$C$23:$D$27,2,FALSE))))/1000*VLOOKUP(F321,Lists!$C$16:$E$20,3,FALSE)*E321,"")</f>
        <v/>
      </c>
      <c r="AF321" s="125" t="str" cm="1">
        <f t="array" ref="AF321">IFERROR(V321*_xlfn.XLOOKUP(1,(P321=Lists!$G$20:$G$63)*(Q321=Lists!$H$20:$H$63),Lists!$I$20:$I$63),"")</f>
        <v/>
      </c>
      <c r="AG321" s="125" t="str">
        <f>IFERROR(IF(I321=X321,"",IF(X321="","",VLOOKUP(X321,Lists!$G$66:$H$70,2,FALSE)*V321*W321)),"")</f>
        <v/>
      </c>
      <c r="AH321" s="108" t="str">
        <f>IFERROR(VLOOKUP(J321,Lists!$G$3:$J$17,2,FALSE),"")</f>
        <v/>
      </c>
      <c r="AI321" s="108" t="str">
        <f>IFERROR(VLOOKUP(J321,Lists!$G$3:$J$17,3,FALSE),"")</f>
        <v/>
      </c>
      <c r="AJ321" s="108" t="str">
        <f>IFERROR(VLOOKUP(J321,Lists!$G$3:$J$17,4,FALSE),"")</f>
        <v/>
      </c>
      <c r="AK321" s="108" t="str">
        <f>IFERROR(VLOOKUP(P321,Lists!$C$30:$D$47,2,FALSE),"")</f>
        <v/>
      </c>
    </row>
    <row r="322" spans="2:37" x14ac:dyDescent="0.25">
      <c r="B322" s="5"/>
      <c r="C322" s="5"/>
      <c r="D322" s="122" t="str">
        <f>IFERROR(VLOOKUP(C322,Lists!$B$3:$E$13,3,FALSE),"")</f>
        <v/>
      </c>
      <c r="E322" s="123" t="str">
        <f>IFERROR(VLOOKUP(C322,Lists!$B$3:$E$13,4,FALSE),"")</f>
        <v/>
      </c>
      <c r="F322" s="5"/>
      <c r="H322" s="5"/>
      <c r="I322" s="5"/>
      <c r="J322" s="5"/>
      <c r="K322" s="5"/>
      <c r="L322" s="5"/>
      <c r="M322" s="5"/>
      <c r="N322" s="122" t="str" cm="1">
        <f t="array" ref="N322">IFERROR(_xlfn.XLOOKUP(1,(J322=Lists!$AC$3:$AC$886)*(K322=Lists!$AD$3:$AD$886)*(L322=Lists!$AE$3:$AE$886)*(M322=Lists!$AF$3:$AF$886),Lists!$AG$3:$AG$886),"")</f>
        <v/>
      </c>
      <c r="P322" s="5"/>
      <c r="Q322" s="5"/>
      <c r="R322" s="5"/>
      <c r="S322" s="5"/>
      <c r="T322" s="5"/>
      <c r="U322" s="5"/>
      <c r="V322" s="5"/>
      <c r="W322" s="5"/>
      <c r="X322" s="5"/>
      <c r="Z322" s="122" t="str">
        <f>IFERROR(((H322*N322)-(V322*W322))/1000*VLOOKUP(F322,Lists!$C$16:$E$20,2,FALSE)*D322,"")</f>
        <v/>
      </c>
      <c r="AA322" s="124" t="str">
        <f>IFERROR(((H322*N322)-(V322*W322))/1000*VLOOKUP(F322,Lists!$C$16:$E$20,3,FALSE)*E322,"")</f>
        <v/>
      </c>
      <c r="AB322" s="122" t="str">
        <f t="shared" si="9"/>
        <v/>
      </c>
      <c r="AC322" s="124" t="str">
        <f t="shared" si="8"/>
        <v/>
      </c>
      <c r="AD322" s="122" t="str">
        <f>IFERROR(((H322*N322)*(1-IF(I322="",0,VLOOKUP(I322,Lists!$C$23:$D$27,2,FALSE)))-(V322*W322)*(1-IF(X322="",0,VLOOKUP(X322,Lists!$C$23:$D$27,2,FALSE))))/1000*VLOOKUP(F322,Lists!$C$16:$E$20,2,FALSE)*D322,"")</f>
        <v/>
      </c>
      <c r="AE322" s="124" t="str">
        <f>IFERROR(((H322*N322)*(1-IF(I322="",0,VLOOKUP(I322,Lists!$C$23:$D$27,2,FALSE)))-(V322*W322)*(1-IF(X322="",0,VLOOKUP(X322,Lists!$C$23:$D$27,2,FALSE))))/1000*VLOOKUP(F322,Lists!$C$16:$E$20,3,FALSE)*E322,"")</f>
        <v/>
      </c>
      <c r="AF322" s="125" t="str" cm="1">
        <f t="array" ref="AF322">IFERROR(V322*_xlfn.XLOOKUP(1,(P322=Lists!$G$20:$G$63)*(Q322=Lists!$H$20:$H$63),Lists!$I$20:$I$63),"")</f>
        <v/>
      </c>
      <c r="AG322" s="125" t="str">
        <f>IFERROR(IF(I322=X322,"",IF(X322="","",VLOOKUP(X322,Lists!$G$66:$H$70,2,FALSE)*V322*W322)),"")</f>
        <v/>
      </c>
      <c r="AH322" s="108" t="str">
        <f>IFERROR(VLOOKUP(J322,Lists!$G$3:$J$17,2,FALSE),"")</f>
        <v/>
      </c>
      <c r="AI322" s="108" t="str">
        <f>IFERROR(VLOOKUP(J322,Lists!$G$3:$J$17,3,FALSE),"")</f>
        <v/>
      </c>
      <c r="AJ322" s="108" t="str">
        <f>IFERROR(VLOOKUP(J322,Lists!$G$3:$J$17,4,FALSE),"")</f>
        <v/>
      </c>
      <c r="AK322" s="108" t="str">
        <f>IFERROR(VLOOKUP(P322,Lists!$C$30:$D$47,2,FALSE),"")</f>
        <v/>
      </c>
    </row>
    <row r="323" spans="2:37" x14ac:dyDescent="0.25">
      <c r="B323" s="5"/>
      <c r="C323" s="5"/>
      <c r="D323" s="122" t="str">
        <f>IFERROR(VLOOKUP(C323,Lists!$B$3:$E$13,3,FALSE),"")</f>
        <v/>
      </c>
      <c r="E323" s="123" t="str">
        <f>IFERROR(VLOOKUP(C323,Lists!$B$3:$E$13,4,FALSE),"")</f>
        <v/>
      </c>
      <c r="F323" s="5"/>
      <c r="H323" s="5"/>
      <c r="I323" s="5"/>
      <c r="J323" s="5"/>
      <c r="K323" s="5"/>
      <c r="L323" s="5"/>
      <c r="M323" s="5"/>
      <c r="N323" s="122" t="str" cm="1">
        <f t="array" ref="N323">IFERROR(_xlfn.XLOOKUP(1,(J323=Lists!$AC$3:$AC$886)*(K323=Lists!$AD$3:$AD$886)*(L323=Lists!$AE$3:$AE$886)*(M323=Lists!$AF$3:$AF$886),Lists!$AG$3:$AG$886),"")</f>
        <v/>
      </c>
      <c r="P323" s="5"/>
      <c r="Q323" s="5"/>
      <c r="R323" s="5"/>
      <c r="S323" s="5"/>
      <c r="T323" s="5"/>
      <c r="U323" s="5"/>
      <c r="V323" s="5"/>
      <c r="W323" s="5"/>
      <c r="X323" s="5"/>
      <c r="Z323" s="122" t="str">
        <f>IFERROR(((H323*N323)-(V323*W323))/1000*VLOOKUP(F323,Lists!$C$16:$E$20,2,FALSE)*D323,"")</f>
        <v/>
      </c>
      <c r="AA323" s="124" t="str">
        <f>IFERROR(((H323*N323)-(V323*W323))/1000*VLOOKUP(F323,Lists!$C$16:$E$20,3,FALSE)*E323,"")</f>
        <v/>
      </c>
      <c r="AB323" s="122" t="str">
        <f t="shared" si="9"/>
        <v/>
      </c>
      <c r="AC323" s="124" t="str">
        <f t="shared" si="8"/>
        <v/>
      </c>
      <c r="AD323" s="122" t="str">
        <f>IFERROR(((H323*N323)*(1-IF(I323="",0,VLOOKUP(I323,Lists!$C$23:$D$27,2,FALSE)))-(V323*W323)*(1-IF(X323="",0,VLOOKUP(X323,Lists!$C$23:$D$27,2,FALSE))))/1000*VLOOKUP(F323,Lists!$C$16:$E$20,2,FALSE)*D323,"")</f>
        <v/>
      </c>
      <c r="AE323" s="124" t="str">
        <f>IFERROR(((H323*N323)*(1-IF(I323="",0,VLOOKUP(I323,Lists!$C$23:$D$27,2,FALSE)))-(V323*W323)*(1-IF(X323="",0,VLOOKUP(X323,Lists!$C$23:$D$27,2,FALSE))))/1000*VLOOKUP(F323,Lists!$C$16:$E$20,3,FALSE)*E323,"")</f>
        <v/>
      </c>
      <c r="AF323" s="125" t="str" cm="1">
        <f t="array" ref="AF323">IFERROR(V323*_xlfn.XLOOKUP(1,(P323=Lists!$G$20:$G$63)*(Q323=Lists!$H$20:$H$63),Lists!$I$20:$I$63),"")</f>
        <v/>
      </c>
      <c r="AG323" s="125" t="str">
        <f>IFERROR(IF(I323=X323,"",IF(X323="","",VLOOKUP(X323,Lists!$G$66:$H$70,2,FALSE)*V323*W323)),"")</f>
        <v/>
      </c>
      <c r="AH323" s="108" t="str">
        <f>IFERROR(VLOOKUP(J323,Lists!$G$3:$J$17,2,FALSE),"")</f>
        <v/>
      </c>
      <c r="AI323" s="108" t="str">
        <f>IFERROR(VLOOKUP(J323,Lists!$G$3:$J$17,3,FALSE),"")</f>
        <v/>
      </c>
      <c r="AJ323" s="108" t="str">
        <f>IFERROR(VLOOKUP(J323,Lists!$G$3:$J$17,4,FALSE),"")</f>
        <v/>
      </c>
      <c r="AK323" s="108" t="str">
        <f>IFERROR(VLOOKUP(P323,Lists!$C$30:$D$47,2,FALSE),"")</f>
        <v/>
      </c>
    </row>
    <row r="324" spans="2:37" x14ac:dyDescent="0.25">
      <c r="B324" s="5"/>
      <c r="C324" s="5"/>
      <c r="D324" s="122" t="str">
        <f>IFERROR(VLOOKUP(C324,Lists!$B$3:$E$13,3,FALSE),"")</f>
        <v/>
      </c>
      <c r="E324" s="123" t="str">
        <f>IFERROR(VLOOKUP(C324,Lists!$B$3:$E$13,4,FALSE),"")</f>
        <v/>
      </c>
      <c r="F324" s="5"/>
      <c r="H324" s="5"/>
      <c r="I324" s="5"/>
      <c r="J324" s="5"/>
      <c r="K324" s="5"/>
      <c r="L324" s="5"/>
      <c r="M324" s="5"/>
      <c r="N324" s="122" t="str" cm="1">
        <f t="array" ref="N324">IFERROR(_xlfn.XLOOKUP(1,(J324=Lists!$AC$3:$AC$886)*(K324=Lists!$AD$3:$AD$886)*(L324=Lists!$AE$3:$AE$886)*(M324=Lists!$AF$3:$AF$886),Lists!$AG$3:$AG$886),"")</f>
        <v/>
      </c>
      <c r="P324" s="5"/>
      <c r="Q324" s="5"/>
      <c r="R324" s="5"/>
      <c r="S324" s="5"/>
      <c r="T324" s="5"/>
      <c r="U324" s="5"/>
      <c r="V324" s="5"/>
      <c r="W324" s="5"/>
      <c r="X324" s="5"/>
      <c r="Z324" s="122" t="str">
        <f>IFERROR(((H324*N324)-(V324*W324))/1000*VLOOKUP(F324,Lists!$C$16:$E$20,2,FALSE)*D324,"")</f>
        <v/>
      </c>
      <c r="AA324" s="124" t="str">
        <f>IFERROR(((H324*N324)-(V324*W324))/1000*VLOOKUP(F324,Lists!$C$16:$E$20,3,FALSE)*E324,"")</f>
        <v/>
      </c>
      <c r="AB324" s="122" t="str">
        <f t="shared" si="9"/>
        <v/>
      </c>
      <c r="AC324" s="124" t="str">
        <f t="shared" si="8"/>
        <v/>
      </c>
      <c r="AD324" s="122" t="str">
        <f>IFERROR(((H324*N324)*(1-IF(I324="",0,VLOOKUP(I324,Lists!$C$23:$D$27,2,FALSE)))-(V324*W324)*(1-IF(X324="",0,VLOOKUP(X324,Lists!$C$23:$D$27,2,FALSE))))/1000*VLOOKUP(F324,Lists!$C$16:$E$20,2,FALSE)*D324,"")</f>
        <v/>
      </c>
      <c r="AE324" s="124" t="str">
        <f>IFERROR(((H324*N324)*(1-IF(I324="",0,VLOOKUP(I324,Lists!$C$23:$D$27,2,FALSE)))-(V324*W324)*(1-IF(X324="",0,VLOOKUP(X324,Lists!$C$23:$D$27,2,FALSE))))/1000*VLOOKUP(F324,Lists!$C$16:$E$20,3,FALSE)*E324,"")</f>
        <v/>
      </c>
      <c r="AF324" s="125" t="str" cm="1">
        <f t="array" ref="AF324">IFERROR(V324*_xlfn.XLOOKUP(1,(P324=Lists!$G$20:$G$63)*(Q324=Lists!$H$20:$H$63),Lists!$I$20:$I$63),"")</f>
        <v/>
      </c>
      <c r="AG324" s="125" t="str">
        <f>IFERROR(IF(I324=X324,"",IF(X324="","",VLOOKUP(X324,Lists!$G$66:$H$70,2,FALSE)*V324*W324)),"")</f>
        <v/>
      </c>
      <c r="AH324" s="108" t="str">
        <f>IFERROR(VLOOKUP(J324,Lists!$G$3:$J$17,2,FALSE),"")</f>
        <v/>
      </c>
      <c r="AI324" s="108" t="str">
        <f>IFERROR(VLOOKUP(J324,Lists!$G$3:$J$17,3,FALSE),"")</f>
        <v/>
      </c>
      <c r="AJ324" s="108" t="str">
        <f>IFERROR(VLOOKUP(J324,Lists!$G$3:$J$17,4,FALSE),"")</f>
        <v/>
      </c>
      <c r="AK324" s="108" t="str">
        <f>IFERROR(VLOOKUP(P324,Lists!$C$30:$D$47,2,FALSE),"")</f>
        <v/>
      </c>
    </row>
    <row r="325" spans="2:37" x14ac:dyDescent="0.25">
      <c r="B325" s="5"/>
      <c r="C325" s="5"/>
      <c r="D325" s="122" t="str">
        <f>IFERROR(VLOOKUP(C325,Lists!$B$3:$E$13,3,FALSE),"")</f>
        <v/>
      </c>
      <c r="E325" s="123" t="str">
        <f>IFERROR(VLOOKUP(C325,Lists!$B$3:$E$13,4,FALSE),"")</f>
        <v/>
      </c>
      <c r="F325" s="5"/>
      <c r="H325" s="5"/>
      <c r="I325" s="5"/>
      <c r="J325" s="5"/>
      <c r="K325" s="5"/>
      <c r="L325" s="5"/>
      <c r="M325" s="5"/>
      <c r="N325" s="122" t="str" cm="1">
        <f t="array" ref="N325">IFERROR(_xlfn.XLOOKUP(1,(J325=Lists!$AC$3:$AC$886)*(K325=Lists!$AD$3:$AD$886)*(L325=Lists!$AE$3:$AE$886)*(M325=Lists!$AF$3:$AF$886),Lists!$AG$3:$AG$886),"")</f>
        <v/>
      </c>
      <c r="P325" s="5"/>
      <c r="Q325" s="5"/>
      <c r="R325" s="5"/>
      <c r="S325" s="5"/>
      <c r="T325" s="5"/>
      <c r="U325" s="5"/>
      <c r="V325" s="5"/>
      <c r="W325" s="5"/>
      <c r="X325" s="5"/>
      <c r="Z325" s="122" t="str">
        <f>IFERROR(((H325*N325)-(V325*W325))/1000*VLOOKUP(F325,Lists!$C$16:$E$20,2,FALSE)*D325,"")</f>
        <v/>
      </c>
      <c r="AA325" s="124" t="str">
        <f>IFERROR(((H325*N325)-(V325*W325))/1000*VLOOKUP(F325,Lists!$C$16:$E$20,3,FALSE)*E325,"")</f>
        <v/>
      </c>
      <c r="AB325" s="122" t="str">
        <f t="shared" si="9"/>
        <v/>
      </c>
      <c r="AC325" s="124" t="str">
        <f t="shared" si="8"/>
        <v/>
      </c>
      <c r="AD325" s="122" t="str">
        <f>IFERROR(((H325*N325)*(1-IF(I325="",0,VLOOKUP(I325,Lists!$C$23:$D$27,2,FALSE)))-(V325*W325)*(1-IF(X325="",0,VLOOKUP(X325,Lists!$C$23:$D$27,2,FALSE))))/1000*VLOOKUP(F325,Lists!$C$16:$E$20,2,FALSE)*D325,"")</f>
        <v/>
      </c>
      <c r="AE325" s="124" t="str">
        <f>IFERROR(((H325*N325)*(1-IF(I325="",0,VLOOKUP(I325,Lists!$C$23:$D$27,2,FALSE)))-(V325*W325)*(1-IF(X325="",0,VLOOKUP(X325,Lists!$C$23:$D$27,2,FALSE))))/1000*VLOOKUP(F325,Lists!$C$16:$E$20,3,FALSE)*E325,"")</f>
        <v/>
      </c>
      <c r="AF325" s="125" t="str" cm="1">
        <f t="array" ref="AF325">IFERROR(V325*_xlfn.XLOOKUP(1,(P325=Lists!$G$20:$G$63)*(Q325=Lists!$H$20:$H$63),Lists!$I$20:$I$63),"")</f>
        <v/>
      </c>
      <c r="AG325" s="125" t="str">
        <f>IFERROR(IF(I325=X325,"",IF(X325="","",VLOOKUP(X325,Lists!$G$66:$H$70,2,FALSE)*V325*W325)),"")</f>
        <v/>
      </c>
      <c r="AH325" s="108" t="str">
        <f>IFERROR(VLOOKUP(J325,Lists!$G$3:$J$17,2,FALSE),"")</f>
        <v/>
      </c>
      <c r="AI325" s="108" t="str">
        <f>IFERROR(VLOOKUP(J325,Lists!$G$3:$J$17,3,FALSE),"")</f>
        <v/>
      </c>
      <c r="AJ325" s="108" t="str">
        <f>IFERROR(VLOOKUP(J325,Lists!$G$3:$J$17,4,FALSE),"")</f>
        <v/>
      </c>
      <c r="AK325" s="108" t="str">
        <f>IFERROR(VLOOKUP(P325,Lists!$C$30:$D$47,2,FALSE),"")</f>
        <v/>
      </c>
    </row>
    <row r="326" spans="2:37" x14ac:dyDescent="0.25">
      <c r="B326" s="5"/>
      <c r="C326" s="5"/>
      <c r="D326" s="122" t="str">
        <f>IFERROR(VLOOKUP(C326,Lists!$B$3:$E$13,3,FALSE),"")</f>
        <v/>
      </c>
      <c r="E326" s="123" t="str">
        <f>IFERROR(VLOOKUP(C326,Lists!$B$3:$E$13,4,FALSE),"")</f>
        <v/>
      </c>
      <c r="F326" s="5"/>
      <c r="H326" s="5"/>
      <c r="I326" s="5"/>
      <c r="J326" s="5"/>
      <c r="K326" s="5"/>
      <c r="L326" s="5"/>
      <c r="M326" s="5"/>
      <c r="N326" s="122" t="str" cm="1">
        <f t="array" ref="N326">IFERROR(_xlfn.XLOOKUP(1,(J326=Lists!$AC$3:$AC$886)*(K326=Lists!$AD$3:$AD$886)*(L326=Lists!$AE$3:$AE$886)*(M326=Lists!$AF$3:$AF$886),Lists!$AG$3:$AG$886),"")</f>
        <v/>
      </c>
      <c r="P326" s="5"/>
      <c r="Q326" s="5"/>
      <c r="R326" s="5"/>
      <c r="S326" s="5"/>
      <c r="T326" s="5"/>
      <c r="U326" s="5"/>
      <c r="V326" s="5"/>
      <c r="W326" s="5"/>
      <c r="X326" s="5"/>
      <c r="Z326" s="122" t="str">
        <f>IFERROR(((H326*N326)-(V326*W326))/1000*VLOOKUP(F326,Lists!$C$16:$E$20,2,FALSE)*D326,"")</f>
        <v/>
      </c>
      <c r="AA326" s="124" t="str">
        <f>IFERROR(((H326*N326)-(V326*W326))/1000*VLOOKUP(F326,Lists!$C$16:$E$20,3,FALSE)*E326,"")</f>
        <v/>
      </c>
      <c r="AB326" s="122" t="str">
        <f t="shared" si="9"/>
        <v/>
      </c>
      <c r="AC326" s="124" t="str">
        <f t="shared" si="8"/>
        <v/>
      </c>
      <c r="AD326" s="122" t="str">
        <f>IFERROR(((H326*N326)*(1-IF(I326="",0,VLOOKUP(I326,Lists!$C$23:$D$27,2,FALSE)))-(V326*W326)*(1-IF(X326="",0,VLOOKUP(X326,Lists!$C$23:$D$27,2,FALSE))))/1000*VLOOKUP(F326,Lists!$C$16:$E$20,2,FALSE)*D326,"")</f>
        <v/>
      </c>
      <c r="AE326" s="124" t="str">
        <f>IFERROR(((H326*N326)*(1-IF(I326="",0,VLOOKUP(I326,Lists!$C$23:$D$27,2,FALSE)))-(V326*W326)*(1-IF(X326="",0,VLOOKUP(X326,Lists!$C$23:$D$27,2,FALSE))))/1000*VLOOKUP(F326,Lists!$C$16:$E$20,3,FALSE)*E326,"")</f>
        <v/>
      </c>
      <c r="AF326" s="125" t="str" cm="1">
        <f t="array" ref="AF326">IFERROR(V326*_xlfn.XLOOKUP(1,(P326=Lists!$G$20:$G$63)*(Q326=Lists!$H$20:$H$63),Lists!$I$20:$I$63),"")</f>
        <v/>
      </c>
      <c r="AG326" s="125" t="str">
        <f>IFERROR(IF(I326=X326,"",IF(X326="","",VLOOKUP(X326,Lists!$G$66:$H$70,2,FALSE)*V326*W326)),"")</f>
        <v/>
      </c>
      <c r="AH326" s="108" t="str">
        <f>IFERROR(VLOOKUP(J326,Lists!$G$3:$J$17,2,FALSE),"")</f>
        <v/>
      </c>
      <c r="AI326" s="108" t="str">
        <f>IFERROR(VLOOKUP(J326,Lists!$G$3:$J$17,3,FALSE),"")</f>
        <v/>
      </c>
      <c r="AJ326" s="108" t="str">
        <f>IFERROR(VLOOKUP(J326,Lists!$G$3:$J$17,4,FALSE),"")</f>
        <v/>
      </c>
      <c r="AK326" s="108" t="str">
        <f>IFERROR(VLOOKUP(P326,Lists!$C$30:$D$47,2,FALSE),"")</f>
        <v/>
      </c>
    </row>
    <row r="327" spans="2:37" x14ac:dyDescent="0.25">
      <c r="B327" s="5"/>
      <c r="C327" s="5"/>
      <c r="D327" s="122" t="str">
        <f>IFERROR(VLOOKUP(C327,Lists!$B$3:$E$13,3,FALSE),"")</f>
        <v/>
      </c>
      <c r="E327" s="123" t="str">
        <f>IFERROR(VLOOKUP(C327,Lists!$B$3:$E$13,4,FALSE),"")</f>
        <v/>
      </c>
      <c r="F327" s="5"/>
      <c r="H327" s="5"/>
      <c r="I327" s="5"/>
      <c r="J327" s="5"/>
      <c r="K327" s="5"/>
      <c r="L327" s="5"/>
      <c r="M327" s="5"/>
      <c r="N327" s="122" t="str" cm="1">
        <f t="array" ref="N327">IFERROR(_xlfn.XLOOKUP(1,(J327=Lists!$AC$3:$AC$886)*(K327=Lists!$AD$3:$AD$886)*(L327=Lists!$AE$3:$AE$886)*(M327=Lists!$AF$3:$AF$886),Lists!$AG$3:$AG$886),"")</f>
        <v/>
      </c>
      <c r="P327" s="5"/>
      <c r="Q327" s="5"/>
      <c r="R327" s="5"/>
      <c r="S327" s="5"/>
      <c r="T327" s="5"/>
      <c r="U327" s="5"/>
      <c r="V327" s="5"/>
      <c r="W327" s="5"/>
      <c r="X327" s="5"/>
      <c r="Z327" s="122" t="str">
        <f>IFERROR(((H327*N327)-(V327*W327))/1000*VLOOKUP(F327,Lists!$C$16:$E$20,2,FALSE)*D327,"")</f>
        <v/>
      </c>
      <c r="AA327" s="124" t="str">
        <f>IFERROR(((H327*N327)-(V327*W327))/1000*VLOOKUP(F327,Lists!$C$16:$E$20,3,FALSE)*E327,"")</f>
        <v/>
      </c>
      <c r="AB327" s="122" t="str">
        <f t="shared" si="9"/>
        <v/>
      </c>
      <c r="AC327" s="124" t="str">
        <f t="shared" si="8"/>
        <v/>
      </c>
      <c r="AD327" s="122" t="str">
        <f>IFERROR(((H327*N327)*(1-IF(I327="",0,VLOOKUP(I327,Lists!$C$23:$D$27,2,FALSE)))-(V327*W327)*(1-IF(X327="",0,VLOOKUP(X327,Lists!$C$23:$D$27,2,FALSE))))/1000*VLOOKUP(F327,Lists!$C$16:$E$20,2,FALSE)*D327,"")</f>
        <v/>
      </c>
      <c r="AE327" s="124" t="str">
        <f>IFERROR(((H327*N327)*(1-IF(I327="",0,VLOOKUP(I327,Lists!$C$23:$D$27,2,FALSE)))-(V327*W327)*(1-IF(X327="",0,VLOOKUP(X327,Lists!$C$23:$D$27,2,FALSE))))/1000*VLOOKUP(F327,Lists!$C$16:$E$20,3,FALSE)*E327,"")</f>
        <v/>
      </c>
      <c r="AF327" s="125" t="str" cm="1">
        <f t="array" ref="AF327">IFERROR(V327*_xlfn.XLOOKUP(1,(P327=Lists!$G$20:$G$63)*(Q327=Lists!$H$20:$H$63),Lists!$I$20:$I$63),"")</f>
        <v/>
      </c>
      <c r="AG327" s="125" t="str">
        <f>IFERROR(IF(I327=X327,"",IF(X327="","",VLOOKUP(X327,Lists!$G$66:$H$70,2,FALSE)*V327*W327)),"")</f>
        <v/>
      </c>
      <c r="AH327" s="108" t="str">
        <f>IFERROR(VLOOKUP(J327,Lists!$G$3:$J$17,2,FALSE),"")</f>
        <v/>
      </c>
      <c r="AI327" s="108" t="str">
        <f>IFERROR(VLOOKUP(J327,Lists!$G$3:$J$17,3,FALSE),"")</f>
        <v/>
      </c>
      <c r="AJ327" s="108" t="str">
        <f>IFERROR(VLOOKUP(J327,Lists!$G$3:$J$17,4,FALSE),"")</f>
        <v/>
      </c>
      <c r="AK327" s="108" t="str">
        <f>IFERROR(VLOOKUP(P327,Lists!$C$30:$D$47,2,FALSE),"")</f>
        <v/>
      </c>
    </row>
    <row r="328" spans="2:37" x14ac:dyDescent="0.25">
      <c r="B328" s="5"/>
      <c r="C328" s="5"/>
      <c r="D328" s="122" t="str">
        <f>IFERROR(VLOOKUP(C328,Lists!$B$3:$E$13,3,FALSE),"")</f>
        <v/>
      </c>
      <c r="E328" s="123" t="str">
        <f>IFERROR(VLOOKUP(C328,Lists!$B$3:$E$13,4,FALSE),"")</f>
        <v/>
      </c>
      <c r="F328" s="5"/>
      <c r="H328" s="5"/>
      <c r="I328" s="5"/>
      <c r="J328" s="5"/>
      <c r="K328" s="5"/>
      <c r="L328" s="5"/>
      <c r="M328" s="5"/>
      <c r="N328" s="122" t="str" cm="1">
        <f t="array" ref="N328">IFERROR(_xlfn.XLOOKUP(1,(J328=Lists!$AC$3:$AC$886)*(K328=Lists!$AD$3:$AD$886)*(L328=Lists!$AE$3:$AE$886)*(M328=Lists!$AF$3:$AF$886),Lists!$AG$3:$AG$886),"")</f>
        <v/>
      </c>
      <c r="P328" s="5"/>
      <c r="Q328" s="5"/>
      <c r="R328" s="5"/>
      <c r="S328" s="5"/>
      <c r="T328" s="5"/>
      <c r="U328" s="5"/>
      <c r="V328" s="5"/>
      <c r="W328" s="5"/>
      <c r="X328" s="5"/>
      <c r="Z328" s="122" t="str">
        <f>IFERROR(((H328*N328)-(V328*W328))/1000*VLOOKUP(F328,Lists!$C$16:$E$20,2,FALSE)*D328,"")</f>
        <v/>
      </c>
      <c r="AA328" s="124" t="str">
        <f>IFERROR(((H328*N328)-(V328*W328))/1000*VLOOKUP(F328,Lists!$C$16:$E$20,3,FALSE)*E328,"")</f>
        <v/>
      </c>
      <c r="AB328" s="122" t="str">
        <f t="shared" si="9"/>
        <v/>
      </c>
      <c r="AC328" s="124" t="str">
        <f t="shared" si="8"/>
        <v/>
      </c>
      <c r="AD328" s="122" t="str">
        <f>IFERROR(((H328*N328)*(1-IF(I328="",0,VLOOKUP(I328,Lists!$C$23:$D$27,2,FALSE)))-(V328*W328)*(1-IF(X328="",0,VLOOKUP(X328,Lists!$C$23:$D$27,2,FALSE))))/1000*VLOOKUP(F328,Lists!$C$16:$E$20,2,FALSE)*D328,"")</f>
        <v/>
      </c>
      <c r="AE328" s="124" t="str">
        <f>IFERROR(((H328*N328)*(1-IF(I328="",0,VLOOKUP(I328,Lists!$C$23:$D$27,2,FALSE)))-(V328*W328)*(1-IF(X328="",0,VLOOKUP(X328,Lists!$C$23:$D$27,2,FALSE))))/1000*VLOOKUP(F328,Lists!$C$16:$E$20,3,FALSE)*E328,"")</f>
        <v/>
      </c>
      <c r="AF328" s="125" t="str" cm="1">
        <f t="array" ref="AF328">IFERROR(V328*_xlfn.XLOOKUP(1,(P328=Lists!$G$20:$G$63)*(Q328=Lists!$H$20:$H$63),Lists!$I$20:$I$63),"")</f>
        <v/>
      </c>
      <c r="AG328" s="125" t="str">
        <f>IFERROR(IF(I328=X328,"",IF(X328="","",VLOOKUP(X328,Lists!$G$66:$H$70,2,FALSE)*V328*W328)),"")</f>
        <v/>
      </c>
      <c r="AH328" s="108" t="str">
        <f>IFERROR(VLOOKUP(J328,Lists!$G$3:$J$17,2,FALSE),"")</f>
        <v/>
      </c>
      <c r="AI328" s="108" t="str">
        <f>IFERROR(VLOOKUP(J328,Lists!$G$3:$J$17,3,FALSE),"")</f>
        <v/>
      </c>
      <c r="AJ328" s="108" t="str">
        <f>IFERROR(VLOOKUP(J328,Lists!$G$3:$J$17,4,FALSE),"")</f>
        <v/>
      </c>
      <c r="AK328" s="108" t="str">
        <f>IFERROR(VLOOKUP(P328,Lists!$C$30:$D$47,2,FALSE),"")</f>
        <v/>
      </c>
    </row>
    <row r="329" spans="2:37" x14ac:dyDescent="0.25">
      <c r="B329" s="5"/>
      <c r="C329" s="5"/>
      <c r="D329" s="122" t="str">
        <f>IFERROR(VLOOKUP(C329,Lists!$B$3:$E$13,3,FALSE),"")</f>
        <v/>
      </c>
      <c r="E329" s="123" t="str">
        <f>IFERROR(VLOOKUP(C329,Lists!$B$3:$E$13,4,FALSE),"")</f>
        <v/>
      </c>
      <c r="F329" s="5"/>
      <c r="H329" s="5"/>
      <c r="I329" s="5"/>
      <c r="J329" s="5"/>
      <c r="K329" s="5"/>
      <c r="L329" s="5"/>
      <c r="M329" s="5"/>
      <c r="N329" s="122" t="str" cm="1">
        <f t="array" ref="N329">IFERROR(_xlfn.XLOOKUP(1,(J329=Lists!$AC$3:$AC$886)*(K329=Lists!$AD$3:$AD$886)*(L329=Lists!$AE$3:$AE$886)*(M329=Lists!$AF$3:$AF$886),Lists!$AG$3:$AG$886),"")</f>
        <v/>
      </c>
      <c r="P329" s="5"/>
      <c r="Q329" s="5"/>
      <c r="R329" s="5"/>
      <c r="S329" s="5"/>
      <c r="T329" s="5"/>
      <c r="U329" s="5"/>
      <c r="V329" s="5"/>
      <c r="W329" s="5"/>
      <c r="X329" s="5"/>
      <c r="Z329" s="122" t="str">
        <f>IFERROR(((H329*N329)-(V329*W329))/1000*VLOOKUP(F329,Lists!$C$16:$E$20,2,FALSE)*D329,"")</f>
        <v/>
      </c>
      <c r="AA329" s="124" t="str">
        <f>IFERROR(((H329*N329)-(V329*W329))/1000*VLOOKUP(F329,Lists!$C$16:$E$20,3,FALSE)*E329,"")</f>
        <v/>
      </c>
      <c r="AB329" s="122" t="str">
        <f t="shared" si="9"/>
        <v/>
      </c>
      <c r="AC329" s="124" t="str">
        <f t="shared" si="8"/>
        <v/>
      </c>
      <c r="AD329" s="122" t="str">
        <f>IFERROR(((H329*N329)*(1-IF(I329="",0,VLOOKUP(I329,Lists!$C$23:$D$27,2,FALSE)))-(V329*W329)*(1-IF(X329="",0,VLOOKUP(X329,Lists!$C$23:$D$27,2,FALSE))))/1000*VLOOKUP(F329,Lists!$C$16:$E$20,2,FALSE)*D329,"")</f>
        <v/>
      </c>
      <c r="AE329" s="124" t="str">
        <f>IFERROR(((H329*N329)*(1-IF(I329="",0,VLOOKUP(I329,Lists!$C$23:$D$27,2,FALSE)))-(V329*W329)*(1-IF(X329="",0,VLOOKUP(X329,Lists!$C$23:$D$27,2,FALSE))))/1000*VLOOKUP(F329,Lists!$C$16:$E$20,3,FALSE)*E329,"")</f>
        <v/>
      </c>
      <c r="AF329" s="125" t="str" cm="1">
        <f t="array" ref="AF329">IFERROR(V329*_xlfn.XLOOKUP(1,(P329=Lists!$G$20:$G$63)*(Q329=Lists!$H$20:$H$63),Lists!$I$20:$I$63),"")</f>
        <v/>
      </c>
      <c r="AG329" s="125" t="str">
        <f>IFERROR(IF(I329=X329,"",IF(X329="","",VLOOKUP(X329,Lists!$G$66:$H$70,2,FALSE)*V329*W329)),"")</f>
        <v/>
      </c>
      <c r="AH329" s="108" t="str">
        <f>IFERROR(VLOOKUP(J329,Lists!$G$3:$J$17,2,FALSE),"")</f>
        <v/>
      </c>
      <c r="AI329" s="108" t="str">
        <f>IFERROR(VLOOKUP(J329,Lists!$G$3:$J$17,3,FALSE),"")</f>
        <v/>
      </c>
      <c r="AJ329" s="108" t="str">
        <f>IFERROR(VLOOKUP(J329,Lists!$G$3:$J$17,4,FALSE),"")</f>
        <v/>
      </c>
      <c r="AK329" s="108" t="str">
        <f>IFERROR(VLOOKUP(P329,Lists!$C$30:$D$47,2,FALSE),"")</f>
        <v/>
      </c>
    </row>
    <row r="330" spans="2:37" x14ac:dyDescent="0.25">
      <c r="B330" s="5"/>
      <c r="C330" s="5"/>
      <c r="D330" s="122" t="str">
        <f>IFERROR(VLOOKUP(C330,Lists!$B$3:$E$13,3,FALSE),"")</f>
        <v/>
      </c>
      <c r="E330" s="123" t="str">
        <f>IFERROR(VLOOKUP(C330,Lists!$B$3:$E$13,4,FALSE),"")</f>
        <v/>
      </c>
      <c r="F330" s="5"/>
      <c r="H330" s="5"/>
      <c r="I330" s="5"/>
      <c r="J330" s="5"/>
      <c r="K330" s="5"/>
      <c r="L330" s="5"/>
      <c r="M330" s="5"/>
      <c r="N330" s="122" t="str" cm="1">
        <f t="array" ref="N330">IFERROR(_xlfn.XLOOKUP(1,(J330=Lists!$AC$3:$AC$886)*(K330=Lists!$AD$3:$AD$886)*(L330=Lists!$AE$3:$AE$886)*(M330=Lists!$AF$3:$AF$886),Lists!$AG$3:$AG$886),"")</f>
        <v/>
      </c>
      <c r="P330" s="5"/>
      <c r="Q330" s="5"/>
      <c r="R330" s="5"/>
      <c r="S330" s="5"/>
      <c r="T330" s="5"/>
      <c r="U330" s="5"/>
      <c r="V330" s="5"/>
      <c r="W330" s="5"/>
      <c r="X330" s="5"/>
      <c r="Z330" s="122" t="str">
        <f>IFERROR(((H330*N330)-(V330*W330))/1000*VLOOKUP(F330,Lists!$C$16:$E$20,2,FALSE)*D330,"")</f>
        <v/>
      </c>
      <c r="AA330" s="124" t="str">
        <f>IFERROR(((H330*N330)-(V330*W330))/1000*VLOOKUP(F330,Lists!$C$16:$E$20,3,FALSE)*E330,"")</f>
        <v/>
      </c>
      <c r="AB330" s="122" t="str">
        <f t="shared" si="9"/>
        <v/>
      </c>
      <c r="AC330" s="124" t="str">
        <f t="shared" si="8"/>
        <v/>
      </c>
      <c r="AD330" s="122" t="str">
        <f>IFERROR(((H330*N330)*(1-IF(I330="",0,VLOOKUP(I330,Lists!$C$23:$D$27,2,FALSE)))-(V330*W330)*(1-IF(X330="",0,VLOOKUP(X330,Lists!$C$23:$D$27,2,FALSE))))/1000*VLOOKUP(F330,Lists!$C$16:$E$20,2,FALSE)*D330,"")</f>
        <v/>
      </c>
      <c r="AE330" s="124" t="str">
        <f>IFERROR(((H330*N330)*(1-IF(I330="",0,VLOOKUP(I330,Lists!$C$23:$D$27,2,FALSE)))-(V330*W330)*(1-IF(X330="",0,VLOOKUP(X330,Lists!$C$23:$D$27,2,FALSE))))/1000*VLOOKUP(F330,Lists!$C$16:$E$20,3,FALSE)*E330,"")</f>
        <v/>
      </c>
      <c r="AF330" s="125" t="str" cm="1">
        <f t="array" ref="AF330">IFERROR(V330*_xlfn.XLOOKUP(1,(P330=Lists!$G$20:$G$63)*(Q330=Lists!$H$20:$H$63),Lists!$I$20:$I$63),"")</f>
        <v/>
      </c>
      <c r="AG330" s="125" t="str">
        <f>IFERROR(IF(I330=X330,"",IF(X330="","",VLOOKUP(X330,Lists!$G$66:$H$70,2,FALSE)*V330*W330)),"")</f>
        <v/>
      </c>
      <c r="AH330" s="108" t="str">
        <f>IFERROR(VLOOKUP(J330,Lists!$G$3:$J$17,2,FALSE),"")</f>
        <v/>
      </c>
      <c r="AI330" s="108" t="str">
        <f>IFERROR(VLOOKUP(J330,Lists!$G$3:$J$17,3,FALSE),"")</f>
        <v/>
      </c>
      <c r="AJ330" s="108" t="str">
        <f>IFERROR(VLOOKUP(J330,Lists!$G$3:$J$17,4,FALSE),"")</f>
        <v/>
      </c>
      <c r="AK330" s="108" t="str">
        <f>IFERROR(VLOOKUP(P330,Lists!$C$30:$D$47,2,FALSE),"")</f>
        <v/>
      </c>
    </row>
    <row r="331" spans="2:37" x14ac:dyDescent="0.25">
      <c r="B331" s="5"/>
      <c r="C331" s="5"/>
      <c r="D331" s="122" t="str">
        <f>IFERROR(VLOOKUP(C331,Lists!$B$3:$E$13,3,FALSE),"")</f>
        <v/>
      </c>
      <c r="E331" s="123" t="str">
        <f>IFERROR(VLOOKUP(C331,Lists!$B$3:$E$13,4,FALSE),"")</f>
        <v/>
      </c>
      <c r="F331" s="5"/>
      <c r="H331" s="5"/>
      <c r="I331" s="5"/>
      <c r="J331" s="5"/>
      <c r="K331" s="5"/>
      <c r="L331" s="5"/>
      <c r="M331" s="5"/>
      <c r="N331" s="122" t="str" cm="1">
        <f t="array" ref="N331">IFERROR(_xlfn.XLOOKUP(1,(J331=Lists!$AC$3:$AC$886)*(K331=Lists!$AD$3:$AD$886)*(L331=Lists!$AE$3:$AE$886)*(M331=Lists!$AF$3:$AF$886),Lists!$AG$3:$AG$886),"")</f>
        <v/>
      </c>
      <c r="P331" s="5"/>
      <c r="Q331" s="5"/>
      <c r="R331" s="5"/>
      <c r="S331" s="5"/>
      <c r="T331" s="5"/>
      <c r="U331" s="5"/>
      <c r="V331" s="5"/>
      <c r="W331" s="5"/>
      <c r="X331" s="5"/>
      <c r="Z331" s="122" t="str">
        <f>IFERROR(((H331*N331)-(V331*W331))/1000*VLOOKUP(F331,Lists!$C$16:$E$20,2,FALSE)*D331,"")</f>
        <v/>
      </c>
      <c r="AA331" s="124" t="str">
        <f>IFERROR(((H331*N331)-(V331*W331))/1000*VLOOKUP(F331,Lists!$C$16:$E$20,3,FALSE)*E331,"")</f>
        <v/>
      </c>
      <c r="AB331" s="122" t="str">
        <f t="shared" si="9"/>
        <v/>
      </c>
      <c r="AC331" s="124" t="str">
        <f t="shared" si="8"/>
        <v/>
      </c>
      <c r="AD331" s="122" t="str">
        <f>IFERROR(((H331*N331)*(1-IF(I331="",0,VLOOKUP(I331,Lists!$C$23:$D$27,2,FALSE)))-(V331*W331)*(1-IF(X331="",0,VLOOKUP(X331,Lists!$C$23:$D$27,2,FALSE))))/1000*VLOOKUP(F331,Lists!$C$16:$E$20,2,FALSE)*D331,"")</f>
        <v/>
      </c>
      <c r="AE331" s="124" t="str">
        <f>IFERROR(((H331*N331)*(1-IF(I331="",0,VLOOKUP(I331,Lists!$C$23:$D$27,2,FALSE)))-(V331*W331)*(1-IF(X331="",0,VLOOKUP(X331,Lists!$C$23:$D$27,2,FALSE))))/1000*VLOOKUP(F331,Lists!$C$16:$E$20,3,FALSE)*E331,"")</f>
        <v/>
      </c>
      <c r="AF331" s="125" t="str" cm="1">
        <f t="array" ref="AF331">IFERROR(V331*_xlfn.XLOOKUP(1,(P331=Lists!$G$20:$G$63)*(Q331=Lists!$H$20:$H$63),Lists!$I$20:$I$63),"")</f>
        <v/>
      </c>
      <c r="AG331" s="125" t="str">
        <f>IFERROR(IF(I331=X331,"",IF(X331="","",VLOOKUP(X331,Lists!$G$66:$H$70,2,FALSE)*V331*W331)),"")</f>
        <v/>
      </c>
      <c r="AH331" s="108" t="str">
        <f>IFERROR(VLOOKUP(J331,Lists!$G$3:$J$17,2,FALSE),"")</f>
        <v/>
      </c>
      <c r="AI331" s="108" t="str">
        <f>IFERROR(VLOOKUP(J331,Lists!$G$3:$J$17,3,FALSE),"")</f>
        <v/>
      </c>
      <c r="AJ331" s="108" t="str">
        <f>IFERROR(VLOOKUP(J331,Lists!$G$3:$J$17,4,FALSE),"")</f>
        <v/>
      </c>
      <c r="AK331" s="108" t="str">
        <f>IFERROR(VLOOKUP(P331,Lists!$C$30:$D$47,2,FALSE),"")</f>
        <v/>
      </c>
    </row>
    <row r="332" spans="2:37" x14ac:dyDescent="0.25">
      <c r="B332" s="5"/>
      <c r="C332" s="5"/>
      <c r="D332" s="122" t="str">
        <f>IFERROR(VLOOKUP(C332,Lists!$B$3:$E$13,3,FALSE),"")</f>
        <v/>
      </c>
      <c r="E332" s="123" t="str">
        <f>IFERROR(VLOOKUP(C332,Lists!$B$3:$E$13,4,FALSE),"")</f>
        <v/>
      </c>
      <c r="F332" s="5"/>
      <c r="H332" s="5"/>
      <c r="I332" s="5"/>
      <c r="J332" s="5"/>
      <c r="K332" s="5"/>
      <c r="L332" s="5"/>
      <c r="M332" s="5"/>
      <c r="N332" s="122" t="str" cm="1">
        <f t="array" ref="N332">IFERROR(_xlfn.XLOOKUP(1,(J332=Lists!$AC$3:$AC$886)*(K332=Lists!$AD$3:$AD$886)*(L332=Lists!$AE$3:$AE$886)*(M332=Lists!$AF$3:$AF$886),Lists!$AG$3:$AG$886),"")</f>
        <v/>
      </c>
      <c r="P332" s="5"/>
      <c r="Q332" s="5"/>
      <c r="R332" s="5"/>
      <c r="S332" s="5"/>
      <c r="T332" s="5"/>
      <c r="U332" s="5"/>
      <c r="V332" s="5"/>
      <c r="W332" s="5"/>
      <c r="X332" s="5"/>
      <c r="Z332" s="122" t="str">
        <f>IFERROR(((H332*N332)-(V332*W332))/1000*VLOOKUP(F332,Lists!$C$16:$E$20,2,FALSE)*D332,"")</f>
        <v/>
      </c>
      <c r="AA332" s="124" t="str">
        <f>IFERROR(((H332*N332)-(V332*W332))/1000*VLOOKUP(F332,Lists!$C$16:$E$20,3,FALSE)*E332,"")</f>
        <v/>
      </c>
      <c r="AB332" s="122" t="str">
        <f t="shared" si="9"/>
        <v/>
      </c>
      <c r="AC332" s="124" t="str">
        <f t="shared" si="8"/>
        <v/>
      </c>
      <c r="AD332" s="122" t="str">
        <f>IFERROR(((H332*N332)*(1-IF(I332="",0,VLOOKUP(I332,Lists!$C$23:$D$27,2,FALSE)))-(V332*W332)*(1-IF(X332="",0,VLOOKUP(X332,Lists!$C$23:$D$27,2,FALSE))))/1000*VLOOKUP(F332,Lists!$C$16:$E$20,2,FALSE)*D332,"")</f>
        <v/>
      </c>
      <c r="AE332" s="124" t="str">
        <f>IFERROR(((H332*N332)*(1-IF(I332="",0,VLOOKUP(I332,Lists!$C$23:$D$27,2,FALSE)))-(V332*W332)*(1-IF(X332="",0,VLOOKUP(X332,Lists!$C$23:$D$27,2,FALSE))))/1000*VLOOKUP(F332,Lists!$C$16:$E$20,3,FALSE)*E332,"")</f>
        <v/>
      </c>
      <c r="AF332" s="125" t="str" cm="1">
        <f t="array" ref="AF332">IFERROR(V332*_xlfn.XLOOKUP(1,(P332=Lists!$G$20:$G$63)*(Q332=Lists!$H$20:$H$63),Lists!$I$20:$I$63),"")</f>
        <v/>
      </c>
      <c r="AG332" s="125" t="str">
        <f>IFERROR(IF(I332=X332,"",IF(X332="","",VLOOKUP(X332,Lists!$G$66:$H$70,2,FALSE)*V332*W332)),"")</f>
        <v/>
      </c>
      <c r="AH332" s="108" t="str">
        <f>IFERROR(VLOOKUP(J332,Lists!$G$3:$J$17,2,FALSE),"")</f>
        <v/>
      </c>
      <c r="AI332" s="108" t="str">
        <f>IFERROR(VLOOKUP(J332,Lists!$G$3:$J$17,3,FALSE),"")</f>
        <v/>
      </c>
      <c r="AJ332" s="108" t="str">
        <f>IFERROR(VLOOKUP(J332,Lists!$G$3:$J$17,4,FALSE),"")</f>
        <v/>
      </c>
      <c r="AK332" s="108" t="str">
        <f>IFERROR(VLOOKUP(P332,Lists!$C$30:$D$47,2,FALSE),"")</f>
        <v/>
      </c>
    </row>
    <row r="333" spans="2:37" x14ac:dyDescent="0.25">
      <c r="B333" s="5"/>
      <c r="C333" s="5"/>
      <c r="D333" s="122" t="str">
        <f>IFERROR(VLOOKUP(C333,Lists!$B$3:$E$13,3,FALSE),"")</f>
        <v/>
      </c>
      <c r="E333" s="123" t="str">
        <f>IFERROR(VLOOKUP(C333,Lists!$B$3:$E$13,4,FALSE),"")</f>
        <v/>
      </c>
      <c r="F333" s="5"/>
      <c r="H333" s="5"/>
      <c r="I333" s="5"/>
      <c r="J333" s="5"/>
      <c r="K333" s="5"/>
      <c r="L333" s="5"/>
      <c r="M333" s="5"/>
      <c r="N333" s="122" t="str" cm="1">
        <f t="array" ref="N333">IFERROR(_xlfn.XLOOKUP(1,(J333=Lists!$AC$3:$AC$886)*(K333=Lists!$AD$3:$AD$886)*(L333=Lists!$AE$3:$AE$886)*(M333=Lists!$AF$3:$AF$886),Lists!$AG$3:$AG$886),"")</f>
        <v/>
      </c>
      <c r="P333" s="5"/>
      <c r="Q333" s="5"/>
      <c r="R333" s="5"/>
      <c r="S333" s="5"/>
      <c r="T333" s="5"/>
      <c r="U333" s="5"/>
      <c r="V333" s="5"/>
      <c r="W333" s="5"/>
      <c r="X333" s="5"/>
      <c r="Z333" s="122" t="str">
        <f>IFERROR(((H333*N333)-(V333*W333))/1000*VLOOKUP(F333,Lists!$C$16:$E$20,2,FALSE)*D333,"")</f>
        <v/>
      </c>
      <c r="AA333" s="124" t="str">
        <f>IFERROR(((H333*N333)-(V333*W333))/1000*VLOOKUP(F333,Lists!$C$16:$E$20,3,FALSE)*E333,"")</f>
        <v/>
      </c>
      <c r="AB333" s="122" t="str">
        <f t="shared" si="9"/>
        <v/>
      </c>
      <c r="AC333" s="124" t="str">
        <f t="shared" si="8"/>
        <v/>
      </c>
      <c r="AD333" s="122" t="str">
        <f>IFERROR(((H333*N333)*(1-IF(I333="",0,VLOOKUP(I333,Lists!$C$23:$D$27,2,FALSE)))-(V333*W333)*(1-IF(X333="",0,VLOOKUP(X333,Lists!$C$23:$D$27,2,FALSE))))/1000*VLOOKUP(F333,Lists!$C$16:$E$20,2,FALSE)*D333,"")</f>
        <v/>
      </c>
      <c r="AE333" s="124" t="str">
        <f>IFERROR(((H333*N333)*(1-IF(I333="",0,VLOOKUP(I333,Lists!$C$23:$D$27,2,FALSE)))-(V333*W333)*(1-IF(X333="",0,VLOOKUP(X333,Lists!$C$23:$D$27,2,FALSE))))/1000*VLOOKUP(F333,Lists!$C$16:$E$20,3,FALSE)*E333,"")</f>
        <v/>
      </c>
      <c r="AF333" s="125" t="str" cm="1">
        <f t="array" ref="AF333">IFERROR(V333*_xlfn.XLOOKUP(1,(P333=Lists!$G$20:$G$63)*(Q333=Lists!$H$20:$H$63),Lists!$I$20:$I$63),"")</f>
        <v/>
      </c>
      <c r="AG333" s="125" t="str">
        <f>IFERROR(IF(I333=X333,"",IF(X333="","",VLOOKUP(X333,Lists!$G$66:$H$70,2,FALSE)*V333*W333)),"")</f>
        <v/>
      </c>
      <c r="AH333" s="108" t="str">
        <f>IFERROR(VLOOKUP(J333,Lists!$G$3:$J$17,2,FALSE),"")</f>
        <v/>
      </c>
      <c r="AI333" s="108" t="str">
        <f>IFERROR(VLOOKUP(J333,Lists!$G$3:$J$17,3,FALSE),"")</f>
        <v/>
      </c>
      <c r="AJ333" s="108" t="str">
        <f>IFERROR(VLOOKUP(J333,Lists!$G$3:$J$17,4,FALSE),"")</f>
        <v/>
      </c>
      <c r="AK333" s="108" t="str">
        <f>IFERROR(VLOOKUP(P333,Lists!$C$30:$D$47,2,FALSE),"")</f>
        <v/>
      </c>
    </row>
    <row r="334" spans="2:37" x14ac:dyDescent="0.25">
      <c r="B334" s="5"/>
      <c r="C334" s="5"/>
      <c r="D334" s="122" t="str">
        <f>IFERROR(VLOOKUP(C334,Lists!$B$3:$E$13,3,FALSE),"")</f>
        <v/>
      </c>
      <c r="E334" s="123" t="str">
        <f>IFERROR(VLOOKUP(C334,Lists!$B$3:$E$13,4,FALSE),"")</f>
        <v/>
      </c>
      <c r="F334" s="5"/>
      <c r="H334" s="5"/>
      <c r="I334" s="5"/>
      <c r="J334" s="5"/>
      <c r="K334" s="5"/>
      <c r="L334" s="5"/>
      <c r="M334" s="5"/>
      <c r="N334" s="122" t="str" cm="1">
        <f t="array" ref="N334">IFERROR(_xlfn.XLOOKUP(1,(J334=Lists!$AC$3:$AC$886)*(K334=Lists!$AD$3:$AD$886)*(L334=Lists!$AE$3:$AE$886)*(M334=Lists!$AF$3:$AF$886),Lists!$AG$3:$AG$886),"")</f>
        <v/>
      </c>
      <c r="P334" s="5"/>
      <c r="Q334" s="5"/>
      <c r="R334" s="5"/>
      <c r="S334" s="5"/>
      <c r="T334" s="5"/>
      <c r="U334" s="5"/>
      <c r="V334" s="5"/>
      <c r="W334" s="5"/>
      <c r="X334" s="5"/>
      <c r="Z334" s="122" t="str">
        <f>IFERROR(((H334*N334)-(V334*W334))/1000*VLOOKUP(F334,Lists!$C$16:$E$20,2,FALSE)*D334,"")</f>
        <v/>
      </c>
      <c r="AA334" s="124" t="str">
        <f>IFERROR(((H334*N334)-(V334*W334))/1000*VLOOKUP(F334,Lists!$C$16:$E$20,3,FALSE)*E334,"")</f>
        <v/>
      </c>
      <c r="AB334" s="122" t="str">
        <f t="shared" si="9"/>
        <v/>
      </c>
      <c r="AC334" s="124" t="str">
        <f t="shared" si="8"/>
        <v/>
      </c>
      <c r="AD334" s="122" t="str">
        <f>IFERROR(((H334*N334)*(1-IF(I334="",0,VLOOKUP(I334,Lists!$C$23:$D$27,2,FALSE)))-(V334*W334)*(1-IF(X334="",0,VLOOKUP(X334,Lists!$C$23:$D$27,2,FALSE))))/1000*VLOOKUP(F334,Lists!$C$16:$E$20,2,FALSE)*D334,"")</f>
        <v/>
      </c>
      <c r="AE334" s="124" t="str">
        <f>IFERROR(((H334*N334)*(1-IF(I334="",0,VLOOKUP(I334,Lists!$C$23:$D$27,2,FALSE)))-(V334*W334)*(1-IF(X334="",0,VLOOKUP(X334,Lists!$C$23:$D$27,2,FALSE))))/1000*VLOOKUP(F334,Lists!$C$16:$E$20,3,FALSE)*E334,"")</f>
        <v/>
      </c>
      <c r="AF334" s="125" t="str" cm="1">
        <f t="array" ref="AF334">IFERROR(V334*_xlfn.XLOOKUP(1,(P334=Lists!$G$20:$G$63)*(Q334=Lists!$H$20:$H$63),Lists!$I$20:$I$63),"")</f>
        <v/>
      </c>
      <c r="AG334" s="125" t="str">
        <f>IFERROR(IF(I334=X334,"",IF(X334="","",VLOOKUP(X334,Lists!$G$66:$H$70,2,FALSE)*V334*W334)),"")</f>
        <v/>
      </c>
      <c r="AH334" s="108" t="str">
        <f>IFERROR(VLOOKUP(J334,Lists!$G$3:$J$17,2,FALSE),"")</f>
        <v/>
      </c>
      <c r="AI334" s="108" t="str">
        <f>IFERROR(VLOOKUP(J334,Lists!$G$3:$J$17,3,FALSE),"")</f>
        <v/>
      </c>
      <c r="AJ334" s="108" t="str">
        <f>IFERROR(VLOOKUP(J334,Lists!$G$3:$J$17,4,FALSE),"")</f>
        <v/>
      </c>
      <c r="AK334" s="108" t="str">
        <f>IFERROR(VLOOKUP(P334,Lists!$C$30:$D$47,2,FALSE),"")</f>
        <v/>
      </c>
    </row>
    <row r="335" spans="2:37" x14ac:dyDescent="0.25">
      <c r="B335" s="5"/>
      <c r="C335" s="5"/>
      <c r="D335" s="122" t="str">
        <f>IFERROR(VLOOKUP(C335,Lists!$B$3:$E$13,3,FALSE),"")</f>
        <v/>
      </c>
      <c r="E335" s="123" t="str">
        <f>IFERROR(VLOOKUP(C335,Lists!$B$3:$E$13,4,FALSE),"")</f>
        <v/>
      </c>
      <c r="F335" s="5"/>
      <c r="H335" s="5"/>
      <c r="I335" s="5"/>
      <c r="J335" s="5"/>
      <c r="K335" s="5"/>
      <c r="L335" s="5"/>
      <c r="M335" s="5"/>
      <c r="N335" s="122" t="str" cm="1">
        <f t="array" ref="N335">IFERROR(_xlfn.XLOOKUP(1,(J335=Lists!$AC$3:$AC$886)*(K335=Lists!$AD$3:$AD$886)*(L335=Lists!$AE$3:$AE$886)*(M335=Lists!$AF$3:$AF$886),Lists!$AG$3:$AG$886),"")</f>
        <v/>
      </c>
      <c r="P335" s="5"/>
      <c r="Q335" s="5"/>
      <c r="R335" s="5"/>
      <c r="S335" s="5"/>
      <c r="T335" s="5"/>
      <c r="U335" s="5"/>
      <c r="V335" s="5"/>
      <c r="W335" s="5"/>
      <c r="X335" s="5"/>
      <c r="Z335" s="122" t="str">
        <f>IFERROR(((H335*N335)-(V335*W335))/1000*VLOOKUP(F335,Lists!$C$16:$E$20,2,FALSE)*D335,"")</f>
        <v/>
      </c>
      <c r="AA335" s="124" t="str">
        <f>IFERROR(((H335*N335)-(V335*W335))/1000*VLOOKUP(F335,Lists!$C$16:$E$20,3,FALSE)*E335,"")</f>
        <v/>
      </c>
      <c r="AB335" s="122" t="str">
        <f t="shared" si="9"/>
        <v/>
      </c>
      <c r="AC335" s="124" t="str">
        <f t="shared" si="8"/>
        <v/>
      </c>
      <c r="AD335" s="122" t="str">
        <f>IFERROR(((H335*N335)*(1-IF(I335="",0,VLOOKUP(I335,Lists!$C$23:$D$27,2,FALSE)))-(V335*W335)*(1-IF(X335="",0,VLOOKUP(X335,Lists!$C$23:$D$27,2,FALSE))))/1000*VLOOKUP(F335,Lists!$C$16:$E$20,2,FALSE)*D335,"")</f>
        <v/>
      </c>
      <c r="AE335" s="124" t="str">
        <f>IFERROR(((H335*N335)*(1-IF(I335="",0,VLOOKUP(I335,Lists!$C$23:$D$27,2,FALSE)))-(V335*W335)*(1-IF(X335="",0,VLOOKUP(X335,Lists!$C$23:$D$27,2,FALSE))))/1000*VLOOKUP(F335,Lists!$C$16:$E$20,3,FALSE)*E335,"")</f>
        <v/>
      </c>
      <c r="AF335" s="125" t="str" cm="1">
        <f t="array" ref="AF335">IFERROR(V335*_xlfn.XLOOKUP(1,(P335=Lists!$G$20:$G$63)*(Q335=Lists!$H$20:$H$63),Lists!$I$20:$I$63),"")</f>
        <v/>
      </c>
      <c r="AG335" s="125" t="str">
        <f>IFERROR(IF(I335=X335,"",IF(X335="","",VLOOKUP(X335,Lists!$G$66:$H$70,2,FALSE)*V335*W335)),"")</f>
        <v/>
      </c>
      <c r="AH335" s="108" t="str">
        <f>IFERROR(VLOOKUP(J335,Lists!$G$3:$J$17,2,FALSE),"")</f>
        <v/>
      </c>
      <c r="AI335" s="108" t="str">
        <f>IFERROR(VLOOKUP(J335,Lists!$G$3:$J$17,3,FALSE),"")</f>
        <v/>
      </c>
      <c r="AJ335" s="108" t="str">
        <f>IFERROR(VLOOKUP(J335,Lists!$G$3:$J$17,4,FALSE),"")</f>
        <v/>
      </c>
      <c r="AK335" s="108" t="str">
        <f>IFERROR(VLOOKUP(P335,Lists!$C$30:$D$47,2,FALSE),"")</f>
        <v/>
      </c>
    </row>
    <row r="336" spans="2:37" x14ac:dyDescent="0.25">
      <c r="B336" s="5"/>
      <c r="C336" s="5"/>
      <c r="D336" s="122" t="str">
        <f>IFERROR(VLOOKUP(C336,Lists!$B$3:$E$13,3,FALSE),"")</f>
        <v/>
      </c>
      <c r="E336" s="123" t="str">
        <f>IFERROR(VLOOKUP(C336,Lists!$B$3:$E$13,4,FALSE),"")</f>
        <v/>
      </c>
      <c r="F336" s="5"/>
      <c r="H336" s="5"/>
      <c r="I336" s="5"/>
      <c r="J336" s="5"/>
      <c r="K336" s="5"/>
      <c r="L336" s="5"/>
      <c r="M336" s="5"/>
      <c r="N336" s="122" t="str" cm="1">
        <f t="array" ref="N336">IFERROR(_xlfn.XLOOKUP(1,(J336=Lists!$AC$3:$AC$886)*(K336=Lists!$AD$3:$AD$886)*(L336=Lists!$AE$3:$AE$886)*(M336=Lists!$AF$3:$AF$886),Lists!$AG$3:$AG$886),"")</f>
        <v/>
      </c>
      <c r="P336" s="5"/>
      <c r="Q336" s="5"/>
      <c r="R336" s="5"/>
      <c r="S336" s="5"/>
      <c r="T336" s="5"/>
      <c r="U336" s="5"/>
      <c r="V336" s="5"/>
      <c r="W336" s="5"/>
      <c r="X336" s="5"/>
      <c r="Z336" s="122" t="str">
        <f>IFERROR(((H336*N336)-(V336*W336))/1000*VLOOKUP(F336,Lists!$C$16:$E$20,2,FALSE)*D336,"")</f>
        <v/>
      </c>
      <c r="AA336" s="124" t="str">
        <f>IFERROR(((H336*N336)-(V336*W336))/1000*VLOOKUP(F336,Lists!$C$16:$E$20,3,FALSE)*E336,"")</f>
        <v/>
      </c>
      <c r="AB336" s="122" t="str">
        <f t="shared" si="9"/>
        <v/>
      </c>
      <c r="AC336" s="124" t="str">
        <f t="shared" ref="AC336:AC399" si="10">IFERROR(AE336-AA336,"")</f>
        <v/>
      </c>
      <c r="AD336" s="122" t="str">
        <f>IFERROR(((H336*N336)*(1-IF(I336="",0,VLOOKUP(I336,Lists!$C$23:$D$27,2,FALSE)))-(V336*W336)*(1-IF(X336="",0,VLOOKUP(X336,Lists!$C$23:$D$27,2,FALSE))))/1000*VLOOKUP(F336,Lists!$C$16:$E$20,2,FALSE)*D336,"")</f>
        <v/>
      </c>
      <c r="AE336" s="124" t="str">
        <f>IFERROR(((H336*N336)*(1-IF(I336="",0,VLOOKUP(I336,Lists!$C$23:$D$27,2,FALSE)))-(V336*W336)*(1-IF(X336="",0,VLOOKUP(X336,Lists!$C$23:$D$27,2,FALSE))))/1000*VLOOKUP(F336,Lists!$C$16:$E$20,3,FALSE)*E336,"")</f>
        <v/>
      </c>
      <c r="AF336" s="125" t="str" cm="1">
        <f t="array" ref="AF336">IFERROR(V336*_xlfn.XLOOKUP(1,(P336=Lists!$G$20:$G$63)*(Q336=Lists!$H$20:$H$63),Lists!$I$20:$I$63),"")</f>
        <v/>
      </c>
      <c r="AG336" s="125" t="str">
        <f>IFERROR(IF(I336=X336,"",IF(X336="","",VLOOKUP(X336,Lists!$G$66:$H$70,2,FALSE)*V336*W336)),"")</f>
        <v/>
      </c>
      <c r="AH336" s="108" t="str">
        <f>IFERROR(VLOOKUP(J336,Lists!$G$3:$J$17,2,FALSE),"")</f>
        <v/>
      </c>
      <c r="AI336" s="108" t="str">
        <f>IFERROR(VLOOKUP(J336,Lists!$G$3:$J$17,3,FALSE),"")</f>
        <v/>
      </c>
      <c r="AJ336" s="108" t="str">
        <f>IFERROR(VLOOKUP(J336,Lists!$G$3:$J$17,4,FALSE),"")</f>
        <v/>
      </c>
      <c r="AK336" s="108" t="str">
        <f>IFERROR(VLOOKUP(P336,Lists!$C$30:$D$47,2,FALSE),"")</f>
        <v/>
      </c>
    </row>
    <row r="337" spans="2:37" x14ac:dyDescent="0.25">
      <c r="B337" s="5"/>
      <c r="C337" s="5"/>
      <c r="D337" s="122" t="str">
        <f>IFERROR(VLOOKUP(C337,Lists!$B$3:$E$13,3,FALSE),"")</f>
        <v/>
      </c>
      <c r="E337" s="123" t="str">
        <f>IFERROR(VLOOKUP(C337,Lists!$B$3:$E$13,4,FALSE),"")</f>
        <v/>
      </c>
      <c r="F337" s="5"/>
      <c r="H337" s="5"/>
      <c r="I337" s="5"/>
      <c r="J337" s="5"/>
      <c r="K337" s="5"/>
      <c r="L337" s="5"/>
      <c r="M337" s="5"/>
      <c r="N337" s="122" t="str" cm="1">
        <f t="array" ref="N337">IFERROR(_xlfn.XLOOKUP(1,(J337=Lists!$AC$3:$AC$886)*(K337=Lists!$AD$3:$AD$886)*(L337=Lists!$AE$3:$AE$886)*(M337=Lists!$AF$3:$AF$886),Lists!$AG$3:$AG$886),"")</f>
        <v/>
      </c>
      <c r="P337" s="5"/>
      <c r="Q337" s="5"/>
      <c r="R337" s="5"/>
      <c r="S337" s="5"/>
      <c r="T337" s="5"/>
      <c r="U337" s="5"/>
      <c r="V337" s="5"/>
      <c r="W337" s="5"/>
      <c r="X337" s="5"/>
      <c r="Z337" s="122" t="str">
        <f>IFERROR(((H337*N337)-(V337*W337))/1000*VLOOKUP(F337,Lists!$C$16:$E$20,2,FALSE)*D337,"")</f>
        <v/>
      </c>
      <c r="AA337" s="124" t="str">
        <f>IFERROR(((H337*N337)-(V337*W337))/1000*VLOOKUP(F337,Lists!$C$16:$E$20,3,FALSE)*E337,"")</f>
        <v/>
      </c>
      <c r="AB337" s="122" t="str">
        <f t="shared" ref="AB337:AB400" si="11">IFERROR(AD337-Z337,"")</f>
        <v/>
      </c>
      <c r="AC337" s="124" t="str">
        <f t="shared" si="10"/>
        <v/>
      </c>
      <c r="AD337" s="122" t="str">
        <f>IFERROR(((H337*N337)*(1-IF(I337="",0,VLOOKUP(I337,Lists!$C$23:$D$27,2,FALSE)))-(V337*W337)*(1-IF(X337="",0,VLOOKUP(X337,Lists!$C$23:$D$27,2,FALSE))))/1000*VLOOKUP(F337,Lists!$C$16:$E$20,2,FALSE)*D337,"")</f>
        <v/>
      </c>
      <c r="AE337" s="124" t="str">
        <f>IFERROR(((H337*N337)*(1-IF(I337="",0,VLOOKUP(I337,Lists!$C$23:$D$27,2,FALSE)))-(V337*W337)*(1-IF(X337="",0,VLOOKUP(X337,Lists!$C$23:$D$27,2,FALSE))))/1000*VLOOKUP(F337,Lists!$C$16:$E$20,3,FALSE)*E337,"")</f>
        <v/>
      </c>
      <c r="AF337" s="125" t="str" cm="1">
        <f t="array" ref="AF337">IFERROR(V337*_xlfn.XLOOKUP(1,(P337=Lists!$G$20:$G$63)*(Q337=Lists!$H$20:$H$63),Lists!$I$20:$I$63),"")</f>
        <v/>
      </c>
      <c r="AG337" s="125" t="str">
        <f>IFERROR(IF(I337=X337,"",IF(X337="","",VLOOKUP(X337,Lists!$G$66:$H$70,2,FALSE)*V337*W337)),"")</f>
        <v/>
      </c>
      <c r="AH337" s="108" t="str">
        <f>IFERROR(VLOOKUP(J337,Lists!$G$3:$J$17,2,FALSE),"")</f>
        <v/>
      </c>
      <c r="AI337" s="108" t="str">
        <f>IFERROR(VLOOKUP(J337,Lists!$G$3:$J$17,3,FALSE),"")</f>
        <v/>
      </c>
      <c r="AJ337" s="108" t="str">
        <f>IFERROR(VLOOKUP(J337,Lists!$G$3:$J$17,4,FALSE),"")</f>
        <v/>
      </c>
      <c r="AK337" s="108" t="str">
        <f>IFERROR(VLOOKUP(P337,Lists!$C$30:$D$47,2,FALSE),"")</f>
        <v/>
      </c>
    </row>
    <row r="338" spans="2:37" x14ac:dyDescent="0.25">
      <c r="B338" s="5"/>
      <c r="C338" s="5"/>
      <c r="D338" s="122" t="str">
        <f>IFERROR(VLOOKUP(C338,Lists!$B$3:$E$13,3,FALSE),"")</f>
        <v/>
      </c>
      <c r="E338" s="123" t="str">
        <f>IFERROR(VLOOKUP(C338,Lists!$B$3:$E$13,4,FALSE),"")</f>
        <v/>
      </c>
      <c r="F338" s="5"/>
      <c r="H338" s="5"/>
      <c r="I338" s="5"/>
      <c r="J338" s="5"/>
      <c r="K338" s="5"/>
      <c r="L338" s="5"/>
      <c r="M338" s="5"/>
      <c r="N338" s="122" t="str" cm="1">
        <f t="array" ref="N338">IFERROR(_xlfn.XLOOKUP(1,(J338=Lists!$AC$3:$AC$886)*(K338=Lists!$AD$3:$AD$886)*(L338=Lists!$AE$3:$AE$886)*(M338=Lists!$AF$3:$AF$886),Lists!$AG$3:$AG$886),"")</f>
        <v/>
      </c>
      <c r="P338" s="5"/>
      <c r="Q338" s="5"/>
      <c r="R338" s="5"/>
      <c r="S338" s="5"/>
      <c r="T338" s="5"/>
      <c r="U338" s="5"/>
      <c r="V338" s="5"/>
      <c r="W338" s="5"/>
      <c r="X338" s="5"/>
      <c r="Z338" s="122" t="str">
        <f>IFERROR(((H338*N338)-(V338*W338))/1000*VLOOKUP(F338,Lists!$C$16:$E$20,2,FALSE)*D338,"")</f>
        <v/>
      </c>
      <c r="AA338" s="124" t="str">
        <f>IFERROR(((H338*N338)-(V338*W338))/1000*VLOOKUP(F338,Lists!$C$16:$E$20,3,FALSE)*E338,"")</f>
        <v/>
      </c>
      <c r="AB338" s="122" t="str">
        <f t="shared" si="11"/>
        <v/>
      </c>
      <c r="AC338" s="124" t="str">
        <f t="shared" si="10"/>
        <v/>
      </c>
      <c r="AD338" s="122" t="str">
        <f>IFERROR(((H338*N338)*(1-IF(I338="",0,VLOOKUP(I338,Lists!$C$23:$D$27,2,FALSE)))-(V338*W338)*(1-IF(X338="",0,VLOOKUP(X338,Lists!$C$23:$D$27,2,FALSE))))/1000*VLOOKUP(F338,Lists!$C$16:$E$20,2,FALSE)*D338,"")</f>
        <v/>
      </c>
      <c r="AE338" s="124" t="str">
        <f>IFERROR(((H338*N338)*(1-IF(I338="",0,VLOOKUP(I338,Lists!$C$23:$D$27,2,FALSE)))-(V338*W338)*(1-IF(X338="",0,VLOOKUP(X338,Lists!$C$23:$D$27,2,FALSE))))/1000*VLOOKUP(F338,Lists!$C$16:$E$20,3,FALSE)*E338,"")</f>
        <v/>
      </c>
      <c r="AF338" s="125" t="str" cm="1">
        <f t="array" ref="AF338">IFERROR(V338*_xlfn.XLOOKUP(1,(P338=Lists!$G$20:$G$63)*(Q338=Lists!$H$20:$H$63),Lists!$I$20:$I$63),"")</f>
        <v/>
      </c>
      <c r="AG338" s="125" t="str">
        <f>IFERROR(IF(I338=X338,"",IF(X338="","",VLOOKUP(X338,Lists!$G$66:$H$70,2,FALSE)*V338*W338)),"")</f>
        <v/>
      </c>
      <c r="AH338" s="108" t="str">
        <f>IFERROR(VLOOKUP(J338,Lists!$G$3:$J$17,2,FALSE),"")</f>
        <v/>
      </c>
      <c r="AI338" s="108" t="str">
        <f>IFERROR(VLOOKUP(J338,Lists!$G$3:$J$17,3,FALSE),"")</f>
        <v/>
      </c>
      <c r="AJ338" s="108" t="str">
        <f>IFERROR(VLOOKUP(J338,Lists!$G$3:$J$17,4,FALSE),"")</f>
        <v/>
      </c>
      <c r="AK338" s="108" t="str">
        <f>IFERROR(VLOOKUP(P338,Lists!$C$30:$D$47,2,FALSE),"")</f>
        <v/>
      </c>
    </row>
    <row r="339" spans="2:37" x14ac:dyDescent="0.25">
      <c r="B339" s="5"/>
      <c r="C339" s="5"/>
      <c r="D339" s="122" t="str">
        <f>IFERROR(VLOOKUP(C339,Lists!$B$3:$E$13,3,FALSE),"")</f>
        <v/>
      </c>
      <c r="E339" s="123" t="str">
        <f>IFERROR(VLOOKUP(C339,Lists!$B$3:$E$13,4,FALSE),"")</f>
        <v/>
      </c>
      <c r="F339" s="5"/>
      <c r="H339" s="5"/>
      <c r="I339" s="5"/>
      <c r="J339" s="5"/>
      <c r="K339" s="5"/>
      <c r="L339" s="5"/>
      <c r="M339" s="5"/>
      <c r="N339" s="122" t="str" cm="1">
        <f t="array" ref="N339">IFERROR(_xlfn.XLOOKUP(1,(J339=Lists!$AC$3:$AC$886)*(K339=Lists!$AD$3:$AD$886)*(L339=Lists!$AE$3:$AE$886)*(M339=Lists!$AF$3:$AF$886),Lists!$AG$3:$AG$886),"")</f>
        <v/>
      </c>
      <c r="P339" s="5"/>
      <c r="Q339" s="5"/>
      <c r="R339" s="5"/>
      <c r="S339" s="5"/>
      <c r="T339" s="5"/>
      <c r="U339" s="5"/>
      <c r="V339" s="5"/>
      <c r="W339" s="5"/>
      <c r="X339" s="5"/>
      <c r="Z339" s="122" t="str">
        <f>IFERROR(((H339*N339)-(V339*W339))/1000*VLOOKUP(F339,Lists!$C$16:$E$20,2,FALSE)*D339,"")</f>
        <v/>
      </c>
      <c r="AA339" s="124" t="str">
        <f>IFERROR(((H339*N339)-(V339*W339))/1000*VLOOKUP(F339,Lists!$C$16:$E$20,3,FALSE)*E339,"")</f>
        <v/>
      </c>
      <c r="AB339" s="122" t="str">
        <f t="shared" si="11"/>
        <v/>
      </c>
      <c r="AC339" s="124" t="str">
        <f t="shared" si="10"/>
        <v/>
      </c>
      <c r="AD339" s="122" t="str">
        <f>IFERROR(((H339*N339)*(1-IF(I339="",0,VLOOKUP(I339,Lists!$C$23:$D$27,2,FALSE)))-(V339*W339)*(1-IF(X339="",0,VLOOKUP(X339,Lists!$C$23:$D$27,2,FALSE))))/1000*VLOOKUP(F339,Lists!$C$16:$E$20,2,FALSE)*D339,"")</f>
        <v/>
      </c>
      <c r="AE339" s="124" t="str">
        <f>IFERROR(((H339*N339)*(1-IF(I339="",0,VLOOKUP(I339,Lists!$C$23:$D$27,2,FALSE)))-(V339*W339)*(1-IF(X339="",0,VLOOKUP(X339,Lists!$C$23:$D$27,2,FALSE))))/1000*VLOOKUP(F339,Lists!$C$16:$E$20,3,FALSE)*E339,"")</f>
        <v/>
      </c>
      <c r="AF339" s="125" t="str" cm="1">
        <f t="array" ref="AF339">IFERROR(V339*_xlfn.XLOOKUP(1,(P339=Lists!$G$20:$G$63)*(Q339=Lists!$H$20:$H$63),Lists!$I$20:$I$63),"")</f>
        <v/>
      </c>
      <c r="AG339" s="125" t="str">
        <f>IFERROR(IF(I339=X339,"",IF(X339="","",VLOOKUP(X339,Lists!$G$66:$H$70,2,FALSE)*V339*W339)),"")</f>
        <v/>
      </c>
      <c r="AH339" s="108" t="str">
        <f>IFERROR(VLOOKUP(J339,Lists!$G$3:$J$17,2,FALSE),"")</f>
        <v/>
      </c>
      <c r="AI339" s="108" t="str">
        <f>IFERROR(VLOOKUP(J339,Lists!$G$3:$J$17,3,FALSE),"")</f>
        <v/>
      </c>
      <c r="AJ339" s="108" t="str">
        <f>IFERROR(VLOOKUP(J339,Lists!$G$3:$J$17,4,FALSE),"")</f>
        <v/>
      </c>
      <c r="AK339" s="108" t="str">
        <f>IFERROR(VLOOKUP(P339,Lists!$C$30:$D$47,2,FALSE),"")</f>
        <v/>
      </c>
    </row>
    <row r="340" spans="2:37" x14ac:dyDescent="0.25">
      <c r="B340" s="5"/>
      <c r="C340" s="5"/>
      <c r="D340" s="122" t="str">
        <f>IFERROR(VLOOKUP(C340,Lists!$B$3:$E$13,3,FALSE),"")</f>
        <v/>
      </c>
      <c r="E340" s="123" t="str">
        <f>IFERROR(VLOOKUP(C340,Lists!$B$3:$E$13,4,FALSE),"")</f>
        <v/>
      </c>
      <c r="F340" s="5"/>
      <c r="H340" s="5"/>
      <c r="I340" s="5"/>
      <c r="J340" s="5"/>
      <c r="K340" s="5"/>
      <c r="L340" s="5"/>
      <c r="M340" s="5"/>
      <c r="N340" s="122" t="str" cm="1">
        <f t="array" ref="N340">IFERROR(_xlfn.XLOOKUP(1,(J340=Lists!$AC$3:$AC$886)*(K340=Lists!$AD$3:$AD$886)*(L340=Lists!$AE$3:$AE$886)*(M340=Lists!$AF$3:$AF$886),Lists!$AG$3:$AG$886),"")</f>
        <v/>
      </c>
      <c r="P340" s="5"/>
      <c r="Q340" s="5"/>
      <c r="R340" s="5"/>
      <c r="S340" s="5"/>
      <c r="T340" s="5"/>
      <c r="U340" s="5"/>
      <c r="V340" s="5"/>
      <c r="W340" s="5"/>
      <c r="X340" s="5"/>
      <c r="Z340" s="122" t="str">
        <f>IFERROR(((H340*N340)-(V340*W340))/1000*VLOOKUP(F340,Lists!$C$16:$E$20,2,FALSE)*D340,"")</f>
        <v/>
      </c>
      <c r="AA340" s="124" t="str">
        <f>IFERROR(((H340*N340)-(V340*W340))/1000*VLOOKUP(F340,Lists!$C$16:$E$20,3,FALSE)*E340,"")</f>
        <v/>
      </c>
      <c r="AB340" s="122" t="str">
        <f t="shared" si="11"/>
        <v/>
      </c>
      <c r="AC340" s="124" t="str">
        <f t="shared" si="10"/>
        <v/>
      </c>
      <c r="AD340" s="122" t="str">
        <f>IFERROR(((H340*N340)*(1-IF(I340="",0,VLOOKUP(I340,Lists!$C$23:$D$27,2,FALSE)))-(V340*W340)*(1-IF(X340="",0,VLOOKUP(X340,Lists!$C$23:$D$27,2,FALSE))))/1000*VLOOKUP(F340,Lists!$C$16:$E$20,2,FALSE)*D340,"")</f>
        <v/>
      </c>
      <c r="AE340" s="124" t="str">
        <f>IFERROR(((H340*N340)*(1-IF(I340="",0,VLOOKUP(I340,Lists!$C$23:$D$27,2,FALSE)))-(V340*W340)*(1-IF(X340="",0,VLOOKUP(X340,Lists!$C$23:$D$27,2,FALSE))))/1000*VLOOKUP(F340,Lists!$C$16:$E$20,3,FALSE)*E340,"")</f>
        <v/>
      </c>
      <c r="AF340" s="125" t="str" cm="1">
        <f t="array" ref="AF340">IFERROR(V340*_xlfn.XLOOKUP(1,(P340=Lists!$G$20:$G$63)*(Q340=Lists!$H$20:$H$63),Lists!$I$20:$I$63),"")</f>
        <v/>
      </c>
      <c r="AG340" s="125" t="str">
        <f>IFERROR(IF(I340=X340,"",IF(X340="","",VLOOKUP(X340,Lists!$G$66:$H$70,2,FALSE)*V340*W340)),"")</f>
        <v/>
      </c>
      <c r="AH340" s="108" t="str">
        <f>IFERROR(VLOOKUP(J340,Lists!$G$3:$J$17,2,FALSE),"")</f>
        <v/>
      </c>
      <c r="AI340" s="108" t="str">
        <f>IFERROR(VLOOKUP(J340,Lists!$G$3:$J$17,3,FALSE),"")</f>
        <v/>
      </c>
      <c r="AJ340" s="108" t="str">
        <f>IFERROR(VLOOKUP(J340,Lists!$G$3:$J$17,4,FALSE),"")</f>
        <v/>
      </c>
      <c r="AK340" s="108" t="str">
        <f>IFERROR(VLOOKUP(P340,Lists!$C$30:$D$47,2,FALSE),"")</f>
        <v/>
      </c>
    </row>
    <row r="341" spans="2:37" x14ac:dyDescent="0.25">
      <c r="B341" s="5"/>
      <c r="C341" s="5"/>
      <c r="D341" s="122" t="str">
        <f>IFERROR(VLOOKUP(C341,Lists!$B$3:$E$13,3,FALSE),"")</f>
        <v/>
      </c>
      <c r="E341" s="123" t="str">
        <f>IFERROR(VLOOKUP(C341,Lists!$B$3:$E$13,4,FALSE),"")</f>
        <v/>
      </c>
      <c r="F341" s="5"/>
      <c r="H341" s="5"/>
      <c r="I341" s="5"/>
      <c r="J341" s="5"/>
      <c r="K341" s="5"/>
      <c r="L341" s="5"/>
      <c r="M341" s="5"/>
      <c r="N341" s="122" t="str" cm="1">
        <f t="array" ref="N341">IFERROR(_xlfn.XLOOKUP(1,(J341=Lists!$AC$3:$AC$886)*(K341=Lists!$AD$3:$AD$886)*(L341=Lists!$AE$3:$AE$886)*(M341=Lists!$AF$3:$AF$886),Lists!$AG$3:$AG$886),"")</f>
        <v/>
      </c>
      <c r="P341" s="5"/>
      <c r="Q341" s="5"/>
      <c r="R341" s="5"/>
      <c r="S341" s="5"/>
      <c r="T341" s="5"/>
      <c r="U341" s="5"/>
      <c r="V341" s="5"/>
      <c r="W341" s="5"/>
      <c r="X341" s="5"/>
      <c r="Z341" s="122" t="str">
        <f>IFERROR(((H341*N341)-(V341*W341))/1000*VLOOKUP(F341,Lists!$C$16:$E$20,2,FALSE)*D341,"")</f>
        <v/>
      </c>
      <c r="AA341" s="124" t="str">
        <f>IFERROR(((H341*N341)-(V341*W341))/1000*VLOOKUP(F341,Lists!$C$16:$E$20,3,FALSE)*E341,"")</f>
        <v/>
      </c>
      <c r="AB341" s="122" t="str">
        <f t="shared" si="11"/>
        <v/>
      </c>
      <c r="AC341" s="124" t="str">
        <f t="shared" si="10"/>
        <v/>
      </c>
      <c r="AD341" s="122" t="str">
        <f>IFERROR(((H341*N341)*(1-IF(I341="",0,VLOOKUP(I341,Lists!$C$23:$D$27,2,FALSE)))-(V341*W341)*(1-IF(X341="",0,VLOOKUP(X341,Lists!$C$23:$D$27,2,FALSE))))/1000*VLOOKUP(F341,Lists!$C$16:$E$20,2,FALSE)*D341,"")</f>
        <v/>
      </c>
      <c r="AE341" s="124" t="str">
        <f>IFERROR(((H341*N341)*(1-IF(I341="",0,VLOOKUP(I341,Lists!$C$23:$D$27,2,FALSE)))-(V341*W341)*(1-IF(X341="",0,VLOOKUP(X341,Lists!$C$23:$D$27,2,FALSE))))/1000*VLOOKUP(F341,Lists!$C$16:$E$20,3,FALSE)*E341,"")</f>
        <v/>
      </c>
      <c r="AF341" s="125" t="str" cm="1">
        <f t="array" ref="AF341">IFERROR(V341*_xlfn.XLOOKUP(1,(P341=Lists!$G$20:$G$63)*(Q341=Lists!$H$20:$H$63),Lists!$I$20:$I$63),"")</f>
        <v/>
      </c>
      <c r="AG341" s="125" t="str">
        <f>IFERROR(IF(I341=X341,"",IF(X341="","",VLOOKUP(X341,Lists!$G$66:$H$70,2,FALSE)*V341*W341)),"")</f>
        <v/>
      </c>
      <c r="AH341" s="108" t="str">
        <f>IFERROR(VLOOKUP(J341,Lists!$G$3:$J$17,2,FALSE),"")</f>
        <v/>
      </c>
      <c r="AI341" s="108" t="str">
        <f>IFERROR(VLOOKUP(J341,Lists!$G$3:$J$17,3,FALSE),"")</f>
        <v/>
      </c>
      <c r="AJ341" s="108" t="str">
        <f>IFERROR(VLOOKUP(J341,Lists!$G$3:$J$17,4,FALSE),"")</f>
        <v/>
      </c>
      <c r="AK341" s="108" t="str">
        <f>IFERROR(VLOOKUP(P341,Lists!$C$30:$D$47,2,FALSE),"")</f>
        <v/>
      </c>
    </row>
    <row r="342" spans="2:37" x14ac:dyDescent="0.25">
      <c r="B342" s="5"/>
      <c r="C342" s="5"/>
      <c r="D342" s="122" t="str">
        <f>IFERROR(VLOOKUP(C342,Lists!$B$3:$E$13,3,FALSE),"")</f>
        <v/>
      </c>
      <c r="E342" s="123" t="str">
        <f>IFERROR(VLOOKUP(C342,Lists!$B$3:$E$13,4,FALSE),"")</f>
        <v/>
      </c>
      <c r="F342" s="5"/>
      <c r="H342" s="5"/>
      <c r="I342" s="5"/>
      <c r="J342" s="5"/>
      <c r="K342" s="5"/>
      <c r="L342" s="5"/>
      <c r="M342" s="5"/>
      <c r="N342" s="122" t="str" cm="1">
        <f t="array" ref="N342">IFERROR(_xlfn.XLOOKUP(1,(J342=Lists!$AC$3:$AC$886)*(K342=Lists!$AD$3:$AD$886)*(L342=Lists!$AE$3:$AE$886)*(M342=Lists!$AF$3:$AF$886),Lists!$AG$3:$AG$886),"")</f>
        <v/>
      </c>
      <c r="P342" s="5"/>
      <c r="Q342" s="5"/>
      <c r="R342" s="5"/>
      <c r="S342" s="5"/>
      <c r="T342" s="5"/>
      <c r="U342" s="5"/>
      <c r="V342" s="5"/>
      <c r="W342" s="5"/>
      <c r="X342" s="5"/>
      <c r="Z342" s="122" t="str">
        <f>IFERROR(((H342*N342)-(V342*W342))/1000*VLOOKUP(F342,Lists!$C$16:$E$20,2,FALSE)*D342,"")</f>
        <v/>
      </c>
      <c r="AA342" s="124" t="str">
        <f>IFERROR(((H342*N342)-(V342*W342))/1000*VLOOKUP(F342,Lists!$C$16:$E$20,3,FALSE)*E342,"")</f>
        <v/>
      </c>
      <c r="AB342" s="122" t="str">
        <f t="shared" si="11"/>
        <v/>
      </c>
      <c r="AC342" s="124" t="str">
        <f t="shared" si="10"/>
        <v/>
      </c>
      <c r="AD342" s="122" t="str">
        <f>IFERROR(((H342*N342)*(1-IF(I342="",0,VLOOKUP(I342,Lists!$C$23:$D$27,2,FALSE)))-(V342*W342)*(1-IF(X342="",0,VLOOKUP(X342,Lists!$C$23:$D$27,2,FALSE))))/1000*VLOOKUP(F342,Lists!$C$16:$E$20,2,FALSE)*D342,"")</f>
        <v/>
      </c>
      <c r="AE342" s="124" t="str">
        <f>IFERROR(((H342*N342)*(1-IF(I342="",0,VLOOKUP(I342,Lists!$C$23:$D$27,2,FALSE)))-(V342*W342)*(1-IF(X342="",0,VLOOKUP(X342,Lists!$C$23:$D$27,2,FALSE))))/1000*VLOOKUP(F342,Lists!$C$16:$E$20,3,FALSE)*E342,"")</f>
        <v/>
      </c>
      <c r="AF342" s="125" t="str" cm="1">
        <f t="array" ref="AF342">IFERROR(V342*_xlfn.XLOOKUP(1,(P342=Lists!$G$20:$G$63)*(Q342=Lists!$H$20:$H$63),Lists!$I$20:$I$63),"")</f>
        <v/>
      </c>
      <c r="AG342" s="125" t="str">
        <f>IFERROR(IF(I342=X342,"",IF(X342="","",VLOOKUP(X342,Lists!$G$66:$H$70,2,FALSE)*V342*W342)),"")</f>
        <v/>
      </c>
      <c r="AH342" s="108" t="str">
        <f>IFERROR(VLOOKUP(J342,Lists!$G$3:$J$17,2,FALSE),"")</f>
        <v/>
      </c>
      <c r="AI342" s="108" t="str">
        <f>IFERROR(VLOOKUP(J342,Lists!$G$3:$J$17,3,FALSE),"")</f>
        <v/>
      </c>
      <c r="AJ342" s="108" t="str">
        <f>IFERROR(VLOOKUP(J342,Lists!$G$3:$J$17,4,FALSE),"")</f>
        <v/>
      </c>
      <c r="AK342" s="108" t="str">
        <f>IFERROR(VLOOKUP(P342,Lists!$C$30:$D$47,2,FALSE),"")</f>
        <v/>
      </c>
    </row>
    <row r="343" spans="2:37" x14ac:dyDescent="0.25">
      <c r="B343" s="5"/>
      <c r="C343" s="5"/>
      <c r="D343" s="122" t="str">
        <f>IFERROR(VLOOKUP(C343,Lists!$B$3:$E$13,3,FALSE),"")</f>
        <v/>
      </c>
      <c r="E343" s="123" t="str">
        <f>IFERROR(VLOOKUP(C343,Lists!$B$3:$E$13,4,FALSE),"")</f>
        <v/>
      </c>
      <c r="F343" s="5"/>
      <c r="H343" s="5"/>
      <c r="I343" s="5"/>
      <c r="J343" s="5"/>
      <c r="K343" s="5"/>
      <c r="L343" s="5"/>
      <c r="M343" s="5"/>
      <c r="N343" s="122" t="str" cm="1">
        <f t="array" ref="N343">IFERROR(_xlfn.XLOOKUP(1,(J343=Lists!$AC$3:$AC$886)*(K343=Lists!$AD$3:$AD$886)*(L343=Lists!$AE$3:$AE$886)*(M343=Lists!$AF$3:$AF$886),Lists!$AG$3:$AG$886),"")</f>
        <v/>
      </c>
      <c r="P343" s="5"/>
      <c r="Q343" s="5"/>
      <c r="R343" s="5"/>
      <c r="S343" s="5"/>
      <c r="T343" s="5"/>
      <c r="U343" s="5"/>
      <c r="V343" s="5"/>
      <c r="W343" s="5"/>
      <c r="X343" s="5"/>
      <c r="Z343" s="122" t="str">
        <f>IFERROR(((H343*N343)-(V343*W343))/1000*VLOOKUP(F343,Lists!$C$16:$E$20,2,FALSE)*D343,"")</f>
        <v/>
      </c>
      <c r="AA343" s="124" t="str">
        <f>IFERROR(((H343*N343)-(V343*W343))/1000*VLOOKUP(F343,Lists!$C$16:$E$20,3,FALSE)*E343,"")</f>
        <v/>
      </c>
      <c r="AB343" s="122" t="str">
        <f t="shared" si="11"/>
        <v/>
      </c>
      <c r="AC343" s="124" t="str">
        <f t="shared" si="10"/>
        <v/>
      </c>
      <c r="AD343" s="122" t="str">
        <f>IFERROR(((H343*N343)*(1-IF(I343="",0,VLOOKUP(I343,Lists!$C$23:$D$27,2,FALSE)))-(V343*W343)*(1-IF(X343="",0,VLOOKUP(X343,Lists!$C$23:$D$27,2,FALSE))))/1000*VLOOKUP(F343,Lists!$C$16:$E$20,2,FALSE)*D343,"")</f>
        <v/>
      </c>
      <c r="AE343" s="124" t="str">
        <f>IFERROR(((H343*N343)*(1-IF(I343="",0,VLOOKUP(I343,Lists!$C$23:$D$27,2,FALSE)))-(V343*W343)*(1-IF(X343="",0,VLOOKUP(X343,Lists!$C$23:$D$27,2,FALSE))))/1000*VLOOKUP(F343,Lists!$C$16:$E$20,3,FALSE)*E343,"")</f>
        <v/>
      </c>
      <c r="AF343" s="125" t="str" cm="1">
        <f t="array" ref="AF343">IFERROR(V343*_xlfn.XLOOKUP(1,(P343=Lists!$G$20:$G$63)*(Q343=Lists!$H$20:$H$63),Lists!$I$20:$I$63),"")</f>
        <v/>
      </c>
      <c r="AG343" s="125" t="str">
        <f>IFERROR(IF(I343=X343,"",IF(X343="","",VLOOKUP(X343,Lists!$G$66:$H$70,2,FALSE)*V343*W343)),"")</f>
        <v/>
      </c>
      <c r="AH343" s="108" t="str">
        <f>IFERROR(VLOOKUP(J343,Lists!$G$3:$J$17,2,FALSE),"")</f>
        <v/>
      </c>
      <c r="AI343" s="108" t="str">
        <f>IFERROR(VLOOKUP(J343,Lists!$G$3:$J$17,3,FALSE),"")</f>
        <v/>
      </c>
      <c r="AJ343" s="108" t="str">
        <f>IFERROR(VLOOKUP(J343,Lists!$G$3:$J$17,4,FALSE),"")</f>
        <v/>
      </c>
      <c r="AK343" s="108" t="str">
        <f>IFERROR(VLOOKUP(P343,Lists!$C$30:$D$47,2,FALSE),"")</f>
        <v/>
      </c>
    </row>
    <row r="344" spans="2:37" x14ac:dyDescent="0.25">
      <c r="B344" s="5"/>
      <c r="C344" s="5"/>
      <c r="D344" s="122" t="str">
        <f>IFERROR(VLOOKUP(C344,Lists!$B$3:$E$13,3,FALSE),"")</f>
        <v/>
      </c>
      <c r="E344" s="123" t="str">
        <f>IFERROR(VLOOKUP(C344,Lists!$B$3:$E$13,4,FALSE),"")</f>
        <v/>
      </c>
      <c r="F344" s="5"/>
      <c r="H344" s="5"/>
      <c r="I344" s="5"/>
      <c r="J344" s="5"/>
      <c r="K344" s="5"/>
      <c r="L344" s="5"/>
      <c r="M344" s="5"/>
      <c r="N344" s="122" t="str" cm="1">
        <f t="array" ref="N344">IFERROR(_xlfn.XLOOKUP(1,(J344=Lists!$AC$3:$AC$886)*(K344=Lists!$AD$3:$AD$886)*(L344=Lists!$AE$3:$AE$886)*(M344=Lists!$AF$3:$AF$886),Lists!$AG$3:$AG$886),"")</f>
        <v/>
      </c>
      <c r="P344" s="5"/>
      <c r="Q344" s="5"/>
      <c r="R344" s="5"/>
      <c r="S344" s="5"/>
      <c r="T344" s="5"/>
      <c r="U344" s="5"/>
      <c r="V344" s="5"/>
      <c r="W344" s="5"/>
      <c r="X344" s="5"/>
      <c r="Z344" s="122" t="str">
        <f>IFERROR(((H344*N344)-(V344*W344))/1000*VLOOKUP(F344,Lists!$C$16:$E$20,2,FALSE)*D344,"")</f>
        <v/>
      </c>
      <c r="AA344" s="124" t="str">
        <f>IFERROR(((H344*N344)-(V344*W344))/1000*VLOOKUP(F344,Lists!$C$16:$E$20,3,FALSE)*E344,"")</f>
        <v/>
      </c>
      <c r="AB344" s="122" t="str">
        <f t="shared" si="11"/>
        <v/>
      </c>
      <c r="AC344" s="124" t="str">
        <f t="shared" si="10"/>
        <v/>
      </c>
      <c r="AD344" s="122" t="str">
        <f>IFERROR(((H344*N344)*(1-IF(I344="",0,VLOOKUP(I344,Lists!$C$23:$D$27,2,FALSE)))-(V344*W344)*(1-IF(X344="",0,VLOOKUP(X344,Lists!$C$23:$D$27,2,FALSE))))/1000*VLOOKUP(F344,Lists!$C$16:$E$20,2,FALSE)*D344,"")</f>
        <v/>
      </c>
      <c r="AE344" s="124" t="str">
        <f>IFERROR(((H344*N344)*(1-IF(I344="",0,VLOOKUP(I344,Lists!$C$23:$D$27,2,FALSE)))-(V344*W344)*(1-IF(X344="",0,VLOOKUP(X344,Lists!$C$23:$D$27,2,FALSE))))/1000*VLOOKUP(F344,Lists!$C$16:$E$20,3,FALSE)*E344,"")</f>
        <v/>
      </c>
      <c r="AF344" s="125" t="str" cm="1">
        <f t="array" ref="AF344">IFERROR(V344*_xlfn.XLOOKUP(1,(P344=Lists!$G$20:$G$63)*(Q344=Lists!$H$20:$H$63),Lists!$I$20:$I$63),"")</f>
        <v/>
      </c>
      <c r="AG344" s="125" t="str">
        <f>IFERROR(IF(I344=X344,"",IF(X344="","",VLOOKUP(X344,Lists!$G$66:$H$70,2,FALSE)*V344*W344)),"")</f>
        <v/>
      </c>
      <c r="AH344" s="108" t="str">
        <f>IFERROR(VLOOKUP(J344,Lists!$G$3:$J$17,2,FALSE),"")</f>
        <v/>
      </c>
      <c r="AI344" s="108" t="str">
        <f>IFERROR(VLOOKUP(J344,Lists!$G$3:$J$17,3,FALSE),"")</f>
        <v/>
      </c>
      <c r="AJ344" s="108" t="str">
        <f>IFERROR(VLOOKUP(J344,Lists!$G$3:$J$17,4,FALSE),"")</f>
        <v/>
      </c>
      <c r="AK344" s="108" t="str">
        <f>IFERROR(VLOOKUP(P344,Lists!$C$30:$D$47,2,FALSE),"")</f>
        <v/>
      </c>
    </row>
    <row r="345" spans="2:37" x14ac:dyDescent="0.25">
      <c r="B345" s="5"/>
      <c r="C345" s="5"/>
      <c r="D345" s="122" t="str">
        <f>IFERROR(VLOOKUP(C345,Lists!$B$3:$E$13,3,FALSE),"")</f>
        <v/>
      </c>
      <c r="E345" s="123" t="str">
        <f>IFERROR(VLOOKUP(C345,Lists!$B$3:$E$13,4,FALSE),"")</f>
        <v/>
      </c>
      <c r="F345" s="5"/>
      <c r="H345" s="5"/>
      <c r="I345" s="5"/>
      <c r="J345" s="5"/>
      <c r="K345" s="5"/>
      <c r="L345" s="5"/>
      <c r="M345" s="5"/>
      <c r="N345" s="122" t="str" cm="1">
        <f t="array" ref="N345">IFERROR(_xlfn.XLOOKUP(1,(J345=Lists!$AC$3:$AC$886)*(K345=Lists!$AD$3:$AD$886)*(L345=Lists!$AE$3:$AE$886)*(M345=Lists!$AF$3:$AF$886),Lists!$AG$3:$AG$886),"")</f>
        <v/>
      </c>
      <c r="P345" s="5"/>
      <c r="Q345" s="5"/>
      <c r="R345" s="5"/>
      <c r="S345" s="5"/>
      <c r="T345" s="5"/>
      <c r="U345" s="5"/>
      <c r="V345" s="5"/>
      <c r="W345" s="5"/>
      <c r="X345" s="5"/>
      <c r="Z345" s="122" t="str">
        <f>IFERROR(((H345*N345)-(V345*W345))/1000*VLOOKUP(F345,Lists!$C$16:$E$20,2,FALSE)*D345,"")</f>
        <v/>
      </c>
      <c r="AA345" s="124" t="str">
        <f>IFERROR(((H345*N345)-(V345*W345))/1000*VLOOKUP(F345,Lists!$C$16:$E$20,3,FALSE)*E345,"")</f>
        <v/>
      </c>
      <c r="AB345" s="122" t="str">
        <f t="shared" si="11"/>
        <v/>
      </c>
      <c r="AC345" s="124" t="str">
        <f t="shared" si="10"/>
        <v/>
      </c>
      <c r="AD345" s="122" t="str">
        <f>IFERROR(((H345*N345)*(1-IF(I345="",0,VLOOKUP(I345,Lists!$C$23:$D$27,2,FALSE)))-(V345*W345)*(1-IF(X345="",0,VLOOKUP(X345,Lists!$C$23:$D$27,2,FALSE))))/1000*VLOOKUP(F345,Lists!$C$16:$E$20,2,FALSE)*D345,"")</f>
        <v/>
      </c>
      <c r="AE345" s="124" t="str">
        <f>IFERROR(((H345*N345)*(1-IF(I345="",0,VLOOKUP(I345,Lists!$C$23:$D$27,2,FALSE)))-(V345*W345)*(1-IF(X345="",0,VLOOKUP(X345,Lists!$C$23:$D$27,2,FALSE))))/1000*VLOOKUP(F345,Lists!$C$16:$E$20,3,FALSE)*E345,"")</f>
        <v/>
      </c>
      <c r="AF345" s="125" t="str" cm="1">
        <f t="array" ref="AF345">IFERROR(V345*_xlfn.XLOOKUP(1,(P345=Lists!$G$20:$G$63)*(Q345=Lists!$H$20:$H$63),Lists!$I$20:$I$63),"")</f>
        <v/>
      </c>
      <c r="AG345" s="125" t="str">
        <f>IFERROR(IF(I345=X345,"",IF(X345="","",VLOOKUP(X345,Lists!$G$66:$H$70,2,FALSE)*V345*W345)),"")</f>
        <v/>
      </c>
      <c r="AH345" s="108" t="str">
        <f>IFERROR(VLOOKUP(J345,Lists!$G$3:$J$17,2,FALSE),"")</f>
        <v/>
      </c>
      <c r="AI345" s="108" t="str">
        <f>IFERROR(VLOOKUP(J345,Lists!$G$3:$J$17,3,FALSE),"")</f>
        <v/>
      </c>
      <c r="AJ345" s="108" t="str">
        <f>IFERROR(VLOOKUP(J345,Lists!$G$3:$J$17,4,FALSE),"")</f>
        <v/>
      </c>
      <c r="AK345" s="108" t="str">
        <f>IFERROR(VLOOKUP(P345,Lists!$C$30:$D$47,2,FALSE),"")</f>
        <v/>
      </c>
    </row>
    <row r="346" spans="2:37" x14ac:dyDescent="0.25">
      <c r="B346" s="5"/>
      <c r="C346" s="5"/>
      <c r="D346" s="122" t="str">
        <f>IFERROR(VLOOKUP(C346,Lists!$B$3:$E$13,3,FALSE),"")</f>
        <v/>
      </c>
      <c r="E346" s="123" t="str">
        <f>IFERROR(VLOOKUP(C346,Lists!$B$3:$E$13,4,FALSE),"")</f>
        <v/>
      </c>
      <c r="F346" s="5"/>
      <c r="H346" s="5"/>
      <c r="I346" s="5"/>
      <c r="J346" s="5"/>
      <c r="K346" s="5"/>
      <c r="L346" s="5"/>
      <c r="M346" s="5"/>
      <c r="N346" s="122" t="str" cm="1">
        <f t="array" ref="N346">IFERROR(_xlfn.XLOOKUP(1,(J346=Lists!$AC$3:$AC$886)*(K346=Lists!$AD$3:$AD$886)*(L346=Lists!$AE$3:$AE$886)*(M346=Lists!$AF$3:$AF$886),Lists!$AG$3:$AG$886),"")</f>
        <v/>
      </c>
      <c r="P346" s="5"/>
      <c r="Q346" s="5"/>
      <c r="R346" s="5"/>
      <c r="S346" s="5"/>
      <c r="T346" s="5"/>
      <c r="U346" s="5"/>
      <c r="V346" s="5"/>
      <c r="W346" s="5"/>
      <c r="X346" s="5"/>
      <c r="Z346" s="122" t="str">
        <f>IFERROR(((H346*N346)-(V346*W346))/1000*VLOOKUP(F346,Lists!$C$16:$E$20,2,FALSE)*D346,"")</f>
        <v/>
      </c>
      <c r="AA346" s="124" t="str">
        <f>IFERROR(((H346*N346)-(V346*W346))/1000*VLOOKUP(F346,Lists!$C$16:$E$20,3,FALSE)*E346,"")</f>
        <v/>
      </c>
      <c r="AB346" s="122" t="str">
        <f t="shared" si="11"/>
        <v/>
      </c>
      <c r="AC346" s="124" t="str">
        <f t="shared" si="10"/>
        <v/>
      </c>
      <c r="AD346" s="122" t="str">
        <f>IFERROR(((H346*N346)*(1-IF(I346="",0,VLOOKUP(I346,Lists!$C$23:$D$27,2,FALSE)))-(V346*W346)*(1-IF(X346="",0,VLOOKUP(X346,Lists!$C$23:$D$27,2,FALSE))))/1000*VLOOKUP(F346,Lists!$C$16:$E$20,2,FALSE)*D346,"")</f>
        <v/>
      </c>
      <c r="AE346" s="124" t="str">
        <f>IFERROR(((H346*N346)*(1-IF(I346="",0,VLOOKUP(I346,Lists!$C$23:$D$27,2,FALSE)))-(V346*W346)*(1-IF(X346="",0,VLOOKUP(X346,Lists!$C$23:$D$27,2,FALSE))))/1000*VLOOKUP(F346,Lists!$C$16:$E$20,3,FALSE)*E346,"")</f>
        <v/>
      </c>
      <c r="AF346" s="125" t="str" cm="1">
        <f t="array" ref="AF346">IFERROR(V346*_xlfn.XLOOKUP(1,(P346=Lists!$G$20:$G$63)*(Q346=Lists!$H$20:$H$63),Lists!$I$20:$I$63),"")</f>
        <v/>
      </c>
      <c r="AG346" s="125" t="str">
        <f>IFERROR(IF(I346=X346,"",IF(X346="","",VLOOKUP(X346,Lists!$G$66:$H$70,2,FALSE)*V346*W346)),"")</f>
        <v/>
      </c>
      <c r="AH346" s="108" t="str">
        <f>IFERROR(VLOOKUP(J346,Lists!$G$3:$J$17,2,FALSE),"")</f>
        <v/>
      </c>
      <c r="AI346" s="108" t="str">
        <f>IFERROR(VLOOKUP(J346,Lists!$G$3:$J$17,3,FALSE),"")</f>
        <v/>
      </c>
      <c r="AJ346" s="108" t="str">
        <f>IFERROR(VLOOKUP(J346,Lists!$G$3:$J$17,4,FALSE),"")</f>
        <v/>
      </c>
      <c r="AK346" s="108" t="str">
        <f>IFERROR(VLOOKUP(P346,Lists!$C$30:$D$47,2,FALSE),"")</f>
        <v/>
      </c>
    </row>
    <row r="347" spans="2:37" x14ac:dyDescent="0.25">
      <c r="B347" s="5"/>
      <c r="C347" s="5"/>
      <c r="D347" s="122" t="str">
        <f>IFERROR(VLOOKUP(C347,Lists!$B$3:$E$13,3,FALSE),"")</f>
        <v/>
      </c>
      <c r="E347" s="123" t="str">
        <f>IFERROR(VLOOKUP(C347,Lists!$B$3:$E$13,4,FALSE),"")</f>
        <v/>
      </c>
      <c r="F347" s="5"/>
      <c r="H347" s="5"/>
      <c r="I347" s="5"/>
      <c r="J347" s="5"/>
      <c r="K347" s="5"/>
      <c r="L347" s="5"/>
      <c r="M347" s="5"/>
      <c r="N347" s="122" t="str" cm="1">
        <f t="array" ref="N347">IFERROR(_xlfn.XLOOKUP(1,(J347=Lists!$AC$3:$AC$886)*(K347=Lists!$AD$3:$AD$886)*(L347=Lists!$AE$3:$AE$886)*(M347=Lists!$AF$3:$AF$886),Lists!$AG$3:$AG$886),"")</f>
        <v/>
      </c>
      <c r="P347" s="5"/>
      <c r="Q347" s="5"/>
      <c r="R347" s="5"/>
      <c r="S347" s="5"/>
      <c r="T347" s="5"/>
      <c r="U347" s="5"/>
      <c r="V347" s="5"/>
      <c r="W347" s="5"/>
      <c r="X347" s="5"/>
      <c r="Z347" s="122" t="str">
        <f>IFERROR(((H347*N347)-(V347*W347))/1000*VLOOKUP(F347,Lists!$C$16:$E$20,2,FALSE)*D347,"")</f>
        <v/>
      </c>
      <c r="AA347" s="124" t="str">
        <f>IFERROR(((H347*N347)-(V347*W347))/1000*VLOOKUP(F347,Lists!$C$16:$E$20,3,FALSE)*E347,"")</f>
        <v/>
      </c>
      <c r="AB347" s="122" t="str">
        <f t="shared" si="11"/>
        <v/>
      </c>
      <c r="AC347" s="124" t="str">
        <f t="shared" si="10"/>
        <v/>
      </c>
      <c r="AD347" s="122" t="str">
        <f>IFERROR(((H347*N347)*(1-IF(I347="",0,VLOOKUP(I347,Lists!$C$23:$D$27,2,FALSE)))-(V347*W347)*(1-IF(X347="",0,VLOOKUP(X347,Lists!$C$23:$D$27,2,FALSE))))/1000*VLOOKUP(F347,Lists!$C$16:$E$20,2,FALSE)*D347,"")</f>
        <v/>
      </c>
      <c r="AE347" s="124" t="str">
        <f>IFERROR(((H347*N347)*(1-IF(I347="",0,VLOOKUP(I347,Lists!$C$23:$D$27,2,FALSE)))-(V347*W347)*(1-IF(X347="",0,VLOOKUP(X347,Lists!$C$23:$D$27,2,FALSE))))/1000*VLOOKUP(F347,Lists!$C$16:$E$20,3,FALSE)*E347,"")</f>
        <v/>
      </c>
      <c r="AF347" s="125" t="str" cm="1">
        <f t="array" ref="AF347">IFERROR(V347*_xlfn.XLOOKUP(1,(P347=Lists!$G$20:$G$63)*(Q347=Lists!$H$20:$H$63),Lists!$I$20:$I$63),"")</f>
        <v/>
      </c>
      <c r="AG347" s="125" t="str">
        <f>IFERROR(IF(I347=X347,"",IF(X347="","",VLOOKUP(X347,Lists!$G$66:$H$70,2,FALSE)*V347*W347)),"")</f>
        <v/>
      </c>
      <c r="AH347" s="108" t="str">
        <f>IFERROR(VLOOKUP(J347,Lists!$G$3:$J$17,2,FALSE),"")</f>
        <v/>
      </c>
      <c r="AI347" s="108" t="str">
        <f>IFERROR(VLOOKUP(J347,Lists!$G$3:$J$17,3,FALSE),"")</f>
        <v/>
      </c>
      <c r="AJ347" s="108" t="str">
        <f>IFERROR(VLOOKUP(J347,Lists!$G$3:$J$17,4,FALSE),"")</f>
        <v/>
      </c>
      <c r="AK347" s="108" t="str">
        <f>IFERROR(VLOOKUP(P347,Lists!$C$30:$D$47,2,FALSE),"")</f>
        <v/>
      </c>
    </row>
    <row r="348" spans="2:37" x14ac:dyDescent="0.25">
      <c r="B348" s="5"/>
      <c r="C348" s="5"/>
      <c r="D348" s="122" t="str">
        <f>IFERROR(VLOOKUP(C348,Lists!$B$3:$E$13,3,FALSE),"")</f>
        <v/>
      </c>
      <c r="E348" s="123" t="str">
        <f>IFERROR(VLOOKUP(C348,Lists!$B$3:$E$13,4,FALSE),"")</f>
        <v/>
      </c>
      <c r="F348" s="5"/>
      <c r="H348" s="5"/>
      <c r="I348" s="5"/>
      <c r="J348" s="5"/>
      <c r="K348" s="5"/>
      <c r="L348" s="5"/>
      <c r="M348" s="5"/>
      <c r="N348" s="122" t="str" cm="1">
        <f t="array" ref="N348">IFERROR(_xlfn.XLOOKUP(1,(J348=Lists!$AC$3:$AC$886)*(K348=Lists!$AD$3:$AD$886)*(L348=Lists!$AE$3:$AE$886)*(M348=Lists!$AF$3:$AF$886),Lists!$AG$3:$AG$886),"")</f>
        <v/>
      </c>
      <c r="P348" s="5"/>
      <c r="Q348" s="5"/>
      <c r="R348" s="5"/>
      <c r="S348" s="5"/>
      <c r="T348" s="5"/>
      <c r="U348" s="5"/>
      <c r="V348" s="5"/>
      <c r="W348" s="5"/>
      <c r="X348" s="5"/>
      <c r="Z348" s="122" t="str">
        <f>IFERROR(((H348*N348)-(V348*W348))/1000*VLOOKUP(F348,Lists!$C$16:$E$20,2,FALSE)*D348,"")</f>
        <v/>
      </c>
      <c r="AA348" s="124" t="str">
        <f>IFERROR(((H348*N348)-(V348*W348))/1000*VLOOKUP(F348,Lists!$C$16:$E$20,3,FALSE)*E348,"")</f>
        <v/>
      </c>
      <c r="AB348" s="122" t="str">
        <f t="shared" si="11"/>
        <v/>
      </c>
      <c r="AC348" s="124" t="str">
        <f t="shared" si="10"/>
        <v/>
      </c>
      <c r="AD348" s="122" t="str">
        <f>IFERROR(((H348*N348)*(1-IF(I348="",0,VLOOKUP(I348,Lists!$C$23:$D$27,2,FALSE)))-(V348*W348)*(1-IF(X348="",0,VLOOKUP(X348,Lists!$C$23:$D$27,2,FALSE))))/1000*VLOOKUP(F348,Lists!$C$16:$E$20,2,FALSE)*D348,"")</f>
        <v/>
      </c>
      <c r="AE348" s="124" t="str">
        <f>IFERROR(((H348*N348)*(1-IF(I348="",0,VLOOKUP(I348,Lists!$C$23:$D$27,2,FALSE)))-(V348*W348)*(1-IF(X348="",0,VLOOKUP(X348,Lists!$C$23:$D$27,2,FALSE))))/1000*VLOOKUP(F348,Lists!$C$16:$E$20,3,FALSE)*E348,"")</f>
        <v/>
      </c>
      <c r="AF348" s="125" t="str" cm="1">
        <f t="array" ref="AF348">IFERROR(V348*_xlfn.XLOOKUP(1,(P348=Lists!$G$20:$G$63)*(Q348=Lists!$H$20:$H$63),Lists!$I$20:$I$63),"")</f>
        <v/>
      </c>
      <c r="AG348" s="125" t="str">
        <f>IFERROR(IF(I348=X348,"",IF(X348="","",VLOOKUP(X348,Lists!$G$66:$H$70,2,FALSE)*V348*W348)),"")</f>
        <v/>
      </c>
      <c r="AH348" s="108" t="str">
        <f>IFERROR(VLOOKUP(J348,Lists!$G$3:$J$17,2,FALSE),"")</f>
        <v/>
      </c>
      <c r="AI348" s="108" t="str">
        <f>IFERROR(VLOOKUP(J348,Lists!$G$3:$J$17,3,FALSE),"")</f>
        <v/>
      </c>
      <c r="AJ348" s="108" t="str">
        <f>IFERROR(VLOOKUP(J348,Lists!$G$3:$J$17,4,FALSE),"")</f>
        <v/>
      </c>
      <c r="AK348" s="108" t="str">
        <f>IFERROR(VLOOKUP(P348,Lists!$C$30:$D$47,2,FALSE),"")</f>
        <v/>
      </c>
    </row>
    <row r="349" spans="2:37" x14ac:dyDescent="0.25">
      <c r="B349" s="5"/>
      <c r="C349" s="5"/>
      <c r="D349" s="122" t="str">
        <f>IFERROR(VLOOKUP(C349,Lists!$B$3:$E$13,3,FALSE),"")</f>
        <v/>
      </c>
      <c r="E349" s="123" t="str">
        <f>IFERROR(VLOOKUP(C349,Lists!$B$3:$E$13,4,FALSE),"")</f>
        <v/>
      </c>
      <c r="F349" s="5"/>
      <c r="H349" s="5"/>
      <c r="I349" s="5"/>
      <c r="J349" s="5"/>
      <c r="K349" s="5"/>
      <c r="L349" s="5"/>
      <c r="M349" s="5"/>
      <c r="N349" s="122" t="str" cm="1">
        <f t="array" ref="N349">IFERROR(_xlfn.XLOOKUP(1,(J349=Lists!$AC$3:$AC$886)*(K349=Lists!$AD$3:$AD$886)*(L349=Lists!$AE$3:$AE$886)*(M349=Lists!$AF$3:$AF$886),Lists!$AG$3:$AG$886),"")</f>
        <v/>
      </c>
      <c r="P349" s="5"/>
      <c r="Q349" s="5"/>
      <c r="R349" s="5"/>
      <c r="S349" s="5"/>
      <c r="T349" s="5"/>
      <c r="U349" s="5"/>
      <c r="V349" s="5"/>
      <c r="W349" s="5"/>
      <c r="X349" s="5"/>
      <c r="Z349" s="122" t="str">
        <f>IFERROR(((H349*N349)-(V349*W349))/1000*VLOOKUP(F349,Lists!$C$16:$E$20,2,FALSE)*D349,"")</f>
        <v/>
      </c>
      <c r="AA349" s="124" t="str">
        <f>IFERROR(((H349*N349)-(V349*W349))/1000*VLOOKUP(F349,Lists!$C$16:$E$20,3,FALSE)*E349,"")</f>
        <v/>
      </c>
      <c r="AB349" s="122" t="str">
        <f t="shared" si="11"/>
        <v/>
      </c>
      <c r="AC349" s="124" t="str">
        <f t="shared" si="10"/>
        <v/>
      </c>
      <c r="AD349" s="122" t="str">
        <f>IFERROR(((H349*N349)*(1-IF(I349="",0,VLOOKUP(I349,Lists!$C$23:$D$27,2,FALSE)))-(V349*W349)*(1-IF(X349="",0,VLOOKUP(X349,Lists!$C$23:$D$27,2,FALSE))))/1000*VLOOKUP(F349,Lists!$C$16:$E$20,2,FALSE)*D349,"")</f>
        <v/>
      </c>
      <c r="AE349" s="124" t="str">
        <f>IFERROR(((H349*N349)*(1-IF(I349="",0,VLOOKUP(I349,Lists!$C$23:$D$27,2,FALSE)))-(V349*W349)*(1-IF(X349="",0,VLOOKUP(X349,Lists!$C$23:$D$27,2,FALSE))))/1000*VLOOKUP(F349,Lists!$C$16:$E$20,3,FALSE)*E349,"")</f>
        <v/>
      </c>
      <c r="AF349" s="125" t="str" cm="1">
        <f t="array" ref="AF349">IFERROR(V349*_xlfn.XLOOKUP(1,(P349=Lists!$G$20:$G$63)*(Q349=Lists!$H$20:$H$63),Lists!$I$20:$I$63),"")</f>
        <v/>
      </c>
      <c r="AG349" s="125" t="str">
        <f>IFERROR(IF(I349=X349,"",IF(X349="","",VLOOKUP(X349,Lists!$G$66:$H$70,2,FALSE)*V349*W349)),"")</f>
        <v/>
      </c>
      <c r="AH349" s="108" t="str">
        <f>IFERROR(VLOOKUP(J349,Lists!$G$3:$J$17,2,FALSE),"")</f>
        <v/>
      </c>
      <c r="AI349" s="108" t="str">
        <f>IFERROR(VLOOKUP(J349,Lists!$G$3:$J$17,3,FALSE),"")</f>
        <v/>
      </c>
      <c r="AJ349" s="108" t="str">
        <f>IFERROR(VLOOKUP(J349,Lists!$G$3:$J$17,4,FALSE),"")</f>
        <v/>
      </c>
      <c r="AK349" s="108" t="str">
        <f>IFERROR(VLOOKUP(P349,Lists!$C$30:$D$47,2,FALSE),"")</f>
        <v/>
      </c>
    </row>
    <row r="350" spans="2:37" x14ac:dyDescent="0.25">
      <c r="B350" s="5"/>
      <c r="C350" s="5"/>
      <c r="D350" s="122" t="str">
        <f>IFERROR(VLOOKUP(C350,Lists!$B$3:$E$13,3,FALSE),"")</f>
        <v/>
      </c>
      <c r="E350" s="123" t="str">
        <f>IFERROR(VLOOKUP(C350,Lists!$B$3:$E$13,4,FALSE),"")</f>
        <v/>
      </c>
      <c r="F350" s="5"/>
      <c r="H350" s="5"/>
      <c r="I350" s="5"/>
      <c r="J350" s="5"/>
      <c r="K350" s="5"/>
      <c r="L350" s="5"/>
      <c r="M350" s="5"/>
      <c r="N350" s="122" t="str" cm="1">
        <f t="array" ref="N350">IFERROR(_xlfn.XLOOKUP(1,(J350=Lists!$AC$3:$AC$886)*(K350=Lists!$AD$3:$AD$886)*(L350=Lists!$AE$3:$AE$886)*(M350=Lists!$AF$3:$AF$886),Lists!$AG$3:$AG$886),"")</f>
        <v/>
      </c>
      <c r="P350" s="5"/>
      <c r="Q350" s="5"/>
      <c r="R350" s="5"/>
      <c r="S350" s="5"/>
      <c r="T350" s="5"/>
      <c r="U350" s="5"/>
      <c r="V350" s="5"/>
      <c r="W350" s="5"/>
      <c r="X350" s="5"/>
      <c r="Z350" s="122" t="str">
        <f>IFERROR(((H350*N350)-(V350*W350))/1000*VLOOKUP(F350,Lists!$C$16:$E$20,2,FALSE)*D350,"")</f>
        <v/>
      </c>
      <c r="AA350" s="124" t="str">
        <f>IFERROR(((H350*N350)-(V350*W350))/1000*VLOOKUP(F350,Lists!$C$16:$E$20,3,FALSE)*E350,"")</f>
        <v/>
      </c>
      <c r="AB350" s="122" t="str">
        <f t="shared" si="11"/>
        <v/>
      </c>
      <c r="AC350" s="124" t="str">
        <f t="shared" si="10"/>
        <v/>
      </c>
      <c r="AD350" s="122" t="str">
        <f>IFERROR(((H350*N350)*(1-IF(I350="",0,VLOOKUP(I350,Lists!$C$23:$D$27,2,FALSE)))-(V350*W350)*(1-IF(X350="",0,VLOOKUP(X350,Lists!$C$23:$D$27,2,FALSE))))/1000*VLOOKUP(F350,Lists!$C$16:$E$20,2,FALSE)*D350,"")</f>
        <v/>
      </c>
      <c r="AE350" s="124" t="str">
        <f>IFERROR(((H350*N350)*(1-IF(I350="",0,VLOOKUP(I350,Lists!$C$23:$D$27,2,FALSE)))-(V350*W350)*(1-IF(X350="",0,VLOOKUP(X350,Lists!$C$23:$D$27,2,FALSE))))/1000*VLOOKUP(F350,Lists!$C$16:$E$20,3,FALSE)*E350,"")</f>
        <v/>
      </c>
      <c r="AF350" s="125" t="str" cm="1">
        <f t="array" ref="AF350">IFERROR(V350*_xlfn.XLOOKUP(1,(P350=Lists!$G$20:$G$63)*(Q350=Lists!$H$20:$H$63),Lists!$I$20:$I$63),"")</f>
        <v/>
      </c>
      <c r="AG350" s="125" t="str">
        <f>IFERROR(IF(I350=X350,"",IF(X350="","",VLOOKUP(X350,Lists!$G$66:$H$70,2,FALSE)*V350*W350)),"")</f>
        <v/>
      </c>
      <c r="AH350" s="108" t="str">
        <f>IFERROR(VLOOKUP(J350,Lists!$G$3:$J$17,2,FALSE),"")</f>
        <v/>
      </c>
      <c r="AI350" s="108" t="str">
        <f>IFERROR(VLOOKUP(J350,Lists!$G$3:$J$17,3,FALSE),"")</f>
        <v/>
      </c>
      <c r="AJ350" s="108" t="str">
        <f>IFERROR(VLOOKUP(J350,Lists!$G$3:$J$17,4,FALSE),"")</f>
        <v/>
      </c>
      <c r="AK350" s="108" t="str">
        <f>IFERROR(VLOOKUP(P350,Lists!$C$30:$D$47,2,FALSE),"")</f>
        <v/>
      </c>
    </row>
    <row r="351" spans="2:37" x14ac:dyDescent="0.25">
      <c r="B351" s="5"/>
      <c r="C351" s="5"/>
      <c r="D351" s="122" t="str">
        <f>IFERROR(VLOOKUP(C351,Lists!$B$3:$E$13,3,FALSE),"")</f>
        <v/>
      </c>
      <c r="E351" s="123" t="str">
        <f>IFERROR(VLOOKUP(C351,Lists!$B$3:$E$13,4,FALSE),"")</f>
        <v/>
      </c>
      <c r="F351" s="5"/>
      <c r="H351" s="5"/>
      <c r="I351" s="5"/>
      <c r="J351" s="5"/>
      <c r="K351" s="5"/>
      <c r="L351" s="5"/>
      <c r="M351" s="5"/>
      <c r="N351" s="122" t="str" cm="1">
        <f t="array" ref="N351">IFERROR(_xlfn.XLOOKUP(1,(J351=Lists!$AC$3:$AC$886)*(K351=Lists!$AD$3:$AD$886)*(L351=Lists!$AE$3:$AE$886)*(M351=Lists!$AF$3:$AF$886),Lists!$AG$3:$AG$886),"")</f>
        <v/>
      </c>
      <c r="P351" s="5"/>
      <c r="Q351" s="5"/>
      <c r="R351" s="5"/>
      <c r="S351" s="5"/>
      <c r="T351" s="5"/>
      <c r="U351" s="5"/>
      <c r="V351" s="5"/>
      <c r="W351" s="5"/>
      <c r="X351" s="5"/>
      <c r="Z351" s="122" t="str">
        <f>IFERROR(((H351*N351)-(V351*W351))/1000*VLOOKUP(F351,Lists!$C$16:$E$20,2,FALSE)*D351,"")</f>
        <v/>
      </c>
      <c r="AA351" s="124" t="str">
        <f>IFERROR(((H351*N351)-(V351*W351))/1000*VLOOKUP(F351,Lists!$C$16:$E$20,3,FALSE)*E351,"")</f>
        <v/>
      </c>
      <c r="AB351" s="122" t="str">
        <f t="shared" si="11"/>
        <v/>
      </c>
      <c r="AC351" s="124" t="str">
        <f t="shared" si="10"/>
        <v/>
      </c>
      <c r="AD351" s="122" t="str">
        <f>IFERROR(((H351*N351)*(1-IF(I351="",0,VLOOKUP(I351,Lists!$C$23:$D$27,2,FALSE)))-(V351*W351)*(1-IF(X351="",0,VLOOKUP(X351,Lists!$C$23:$D$27,2,FALSE))))/1000*VLOOKUP(F351,Lists!$C$16:$E$20,2,FALSE)*D351,"")</f>
        <v/>
      </c>
      <c r="AE351" s="124" t="str">
        <f>IFERROR(((H351*N351)*(1-IF(I351="",0,VLOOKUP(I351,Lists!$C$23:$D$27,2,FALSE)))-(V351*W351)*(1-IF(X351="",0,VLOOKUP(X351,Lists!$C$23:$D$27,2,FALSE))))/1000*VLOOKUP(F351,Lists!$C$16:$E$20,3,FALSE)*E351,"")</f>
        <v/>
      </c>
      <c r="AF351" s="125" t="str" cm="1">
        <f t="array" ref="AF351">IFERROR(V351*_xlfn.XLOOKUP(1,(P351=Lists!$G$20:$G$63)*(Q351=Lists!$H$20:$H$63),Lists!$I$20:$I$63),"")</f>
        <v/>
      </c>
      <c r="AG351" s="125" t="str">
        <f>IFERROR(IF(I351=X351,"",IF(X351="","",VLOOKUP(X351,Lists!$G$66:$H$70,2,FALSE)*V351*W351)),"")</f>
        <v/>
      </c>
      <c r="AH351" s="108" t="str">
        <f>IFERROR(VLOOKUP(J351,Lists!$G$3:$J$17,2,FALSE),"")</f>
        <v/>
      </c>
      <c r="AI351" s="108" t="str">
        <f>IFERROR(VLOOKUP(J351,Lists!$G$3:$J$17,3,FALSE),"")</f>
        <v/>
      </c>
      <c r="AJ351" s="108" t="str">
        <f>IFERROR(VLOOKUP(J351,Lists!$G$3:$J$17,4,FALSE),"")</f>
        <v/>
      </c>
      <c r="AK351" s="108" t="str">
        <f>IFERROR(VLOOKUP(P351,Lists!$C$30:$D$47,2,FALSE),"")</f>
        <v/>
      </c>
    </row>
    <row r="352" spans="2:37" x14ac:dyDescent="0.25">
      <c r="B352" s="5"/>
      <c r="C352" s="5"/>
      <c r="D352" s="122" t="str">
        <f>IFERROR(VLOOKUP(C352,Lists!$B$3:$E$13,3,FALSE),"")</f>
        <v/>
      </c>
      <c r="E352" s="123" t="str">
        <f>IFERROR(VLOOKUP(C352,Lists!$B$3:$E$13,4,FALSE),"")</f>
        <v/>
      </c>
      <c r="F352" s="5"/>
      <c r="H352" s="5"/>
      <c r="I352" s="5"/>
      <c r="J352" s="5"/>
      <c r="K352" s="5"/>
      <c r="L352" s="5"/>
      <c r="M352" s="5"/>
      <c r="N352" s="122" t="str" cm="1">
        <f t="array" ref="N352">IFERROR(_xlfn.XLOOKUP(1,(J352=Lists!$AC$3:$AC$886)*(K352=Lists!$AD$3:$AD$886)*(L352=Lists!$AE$3:$AE$886)*(M352=Lists!$AF$3:$AF$886),Lists!$AG$3:$AG$886),"")</f>
        <v/>
      </c>
      <c r="P352" s="5"/>
      <c r="Q352" s="5"/>
      <c r="R352" s="5"/>
      <c r="S352" s="5"/>
      <c r="T352" s="5"/>
      <c r="U352" s="5"/>
      <c r="V352" s="5"/>
      <c r="W352" s="5"/>
      <c r="X352" s="5"/>
      <c r="Z352" s="122" t="str">
        <f>IFERROR(((H352*N352)-(V352*W352))/1000*VLOOKUP(F352,Lists!$C$16:$E$20,2,FALSE)*D352,"")</f>
        <v/>
      </c>
      <c r="AA352" s="124" t="str">
        <f>IFERROR(((H352*N352)-(V352*W352))/1000*VLOOKUP(F352,Lists!$C$16:$E$20,3,FALSE)*E352,"")</f>
        <v/>
      </c>
      <c r="AB352" s="122" t="str">
        <f t="shared" si="11"/>
        <v/>
      </c>
      <c r="AC352" s="124" t="str">
        <f t="shared" si="10"/>
        <v/>
      </c>
      <c r="AD352" s="122" t="str">
        <f>IFERROR(((H352*N352)*(1-IF(I352="",0,VLOOKUP(I352,Lists!$C$23:$D$27,2,FALSE)))-(V352*W352)*(1-IF(X352="",0,VLOOKUP(X352,Lists!$C$23:$D$27,2,FALSE))))/1000*VLOOKUP(F352,Lists!$C$16:$E$20,2,FALSE)*D352,"")</f>
        <v/>
      </c>
      <c r="AE352" s="124" t="str">
        <f>IFERROR(((H352*N352)*(1-IF(I352="",0,VLOOKUP(I352,Lists!$C$23:$D$27,2,FALSE)))-(V352*W352)*(1-IF(X352="",0,VLOOKUP(X352,Lists!$C$23:$D$27,2,FALSE))))/1000*VLOOKUP(F352,Lists!$C$16:$E$20,3,FALSE)*E352,"")</f>
        <v/>
      </c>
      <c r="AF352" s="125" t="str" cm="1">
        <f t="array" ref="AF352">IFERROR(V352*_xlfn.XLOOKUP(1,(P352=Lists!$G$20:$G$63)*(Q352=Lists!$H$20:$H$63),Lists!$I$20:$I$63),"")</f>
        <v/>
      </c>
      <c r="AG352" s="125" t="str">
        <f>IFERROR(IF(I352=X352,"",IF(X352="","",VLOOKUP(X352,Lists!$G$66:$H$70,2,FALSE)*V352*W352)),"")</f>
        <v/>
      </c>
      <c r="AH352" s="108" t="str">
        <f>IFERROR(VLOOKUP(J352,Lists!$G$3:$J$17,2,FALSE),"")</f>
        <v/>
      </c>
      <c r="AI352" s="108" t="str">
        <f>IFERROR(VLOOKUP(J352,Lists!$G$3:$J$17,3,FALSE),"")</f>
        <v/>
      </c>
      <c r="AJ352" s="108" t="str">
        <f>IFERROR(VLOOKUP(J352,Lists!$G$3:$J$17,4,FALSE),"")</f>
        <v/>
      </c>
      <c r="AK352" s="108" t="str">
        <f>IFERROR(VLOOKUP(P352,Lists!$C$30:$D$47,2,FALSE),"")</f>
        <v/>
      </c>
    </row>
    <row r="353" spans="2:37" x14ac:dyDescent="0.25">
      <c r="B353" s="5"/>
      <c r="C353" s="5"/>
      <c r="D353" s="122" t="str">
        <f>IFERROR(VLOOKUP(C353,Lists!$B$3:$E$13,3,FALSE),"")</f>
        <v/>
      </c>
      <c r="E353" s="123" t="str">
        <f>IFERROR(VLOOKUP(C353,Lists!$B$3:$E$13,4,FALSE),"")</f>
        <v/>
      </c>
      <c r="F353" s="5"/>
      <c r="H353" s="5"/>
      <c r="I353" s="5"/>
      <c r="J353" s="5"/>
      <c r="K353" s="5"/>
      <c r="L353" s="5"/>
      <c r="M353" s="5"/>
      <c r="N353" s="122" t="str" cm="1">
        <f t="array" ref="N353">IFERROR(_xlfn.XLOOKUP(1,(J353=Lists!$AC$3:$AC$886)*(K353=Lists!$AD$3:$AD$886)*(L353=Lists!$AE$3:$AE$886)*(M353=Lists!$AF$3:$AF$886),Lists!$AG$3:$AG$886),"")</f>
        <v/>
      </c>
      <c r="P353" s="5"/>
      <c r="Q353" s="5"/>
      <c r="R353" s="5"/>
      <c r="S353" s="5"/>
      <c r="T353" s="5"/>
      <c r="U353" s="5"/>
      <c r="V353" s="5"/>
      <c r="W353" s="5"/>
      <c r="X353" s="5"/>
      <c r="Z353" s="122" t="str">
        <f>IFERROR(((H353*N353)-(V353*W353))/1000*VLOOKUP(F353,Lists!$C$16:$E$20,2,FALSE)*D353,"")</f>
        <v/>
      </c>
      <c r="AA353" s="124" t="str">
        <f>IFERROR(((H353*N353)-(V353*W353))/1000*VLOOKUP(F353,Lists!$C$16:$E$20,3,FALSE)*E353,"")</f>
        <v/>
      </c>
      <c r="AB353" s="122" t="str">
        <f t="shared" si="11"/>
        <v/>
      </c>
      <c r="AC353" s="124" t="str">
        <f t="shared" si="10"/>
        <v/>
      </c>
      <c r="AD353" s="122" t="str">
        <f>IFERROR(((H353*N353)*(1-IF(I353="",0,VLOOKUP(I353,Lists!$C$23:$D$27,2,FALSE)))-(V353*W353)*(1-IF(X353="",0,VLOOKUP(X353,Lists!$C$23:$D$27,2,FALSE))))/1000*VLOOKUP(F353,Lists!$C$16:$E$20,2,FALSE)*D353,"")</f>
        <v/>
      </c>
      <c r="AE353" s="124" t="str">
        <f>IFERROR(((H353*N353)*(1-IF(I353="",0,VLOOKUP(I353,Lists!$C$23:$D$27,2,FALSE)))-(V353*W353)*(1-IF(X353="",0,VLOOKUP(X353,Lists!$C$23:$D$27,2,FALSE))))/1000*VLOOKUP(F353,Lists!$C$16:$E$20,3,FALSE)*E353,"")</f>
        <v/>
      </c>
      <c r="AF353" s="125" t="str" cm="1">
        <f t="array" ref="AF353">IFERROR(V353*_xlfn.XLOOKUP(1,(P353=Lists!$G$20:$G$63)*(Q353=Lists!$H$20:$H$63),Lists!$I$20:$I$63),"")</f>
        <v/>
      </c>
      <c r="AG353" s="125" t="str">
        <f>IFERROR(IF(I353=X353,"",IF(X353="","",VLOOKUP(X353,Lists!$G$66:$H$70,2,FALSE)*V353*W353)),"")</f>
        <v/>
      </c>
      <c r="AH353" s="108" t="str">
        <f>IFERROR(VLOOKUP(J353,Lists!$G$3:$J$17,2,FALSE),"")</f>
        <v/>
      </c>
      <c r="AI353" s="108" t="str">
        <f>IFERROR(VLOOKUP(J353,Lists!$G$3:$J$17,3,FALSE),"")</f>
        <v/>
      </c>
      <c r="AJ353" s="108" t="str">
        <f>IFERROR(VLOOKUP(J353,Lists!$G$3:$J$17,4,FALSE),"")</f>
        <v/>
      </c>
      <c r="AK353" s="108" t="str">
        <f>IFERROR(VLOOKUP(P353,Lists!$C$30:$D$47,2,FALSE),"")</f>
        <v/>
      </c>
    </row>
    <row r="354" spans="2:37" x14ac:dyDescent="0.25">
      <c r="B354" s="5"/>
      <c r="C354" s="5"/>
      <c r="D354" s="122" t="str">
        <f>IFERROR(VLOOKUP(C354,Lists!$B$3:$E$13,3,FALSE),"")</f>
        <v/>
      </c>
      <c r="E354" s="123" t="str">
        <f>IFERROR(VLOOKUP(C354,Lists!$B$3:$E$13,4,FALSE),"")</f>
        <v/>
      </c>
      <c r="F354" s="5"/>
      <c r="H354" s="5"/>
      <c r="I354" s="5"/>
      <c r="J354" s="5"/>
      <c r="K354" s="5"/>
      <c r="L354" s="5"/>
      <c r="M354" s="5"/>
      <c r="N354" s="122" t="str" cm="1">
        <f t="array" ref="N354">IFERROR(_xlfn.XLOOKUP(1,(J354=Lists!$AC$3:$AC$886)*(K354=Lists!$AD$3:$AD$886)*(L354=Lists!$AE$3:$AE$886)*(M354=Lists!$AF$3:$AF$886),Lists!$AG$3:$AG$886),"")</f>
        <v/>
      </c>
      <c r="P354" s="5"/>
      <c r="Q354" s="5"/>
      <c r="R354" s="5"/>
      <c r="S354" s="5"/>
      <c r="T354" s="5"/>
      <c r="U354" s="5"/>
      <c r="V354" s="5"/>
      <c r="W354" s="5"/>
      <c r="X354" s="5"/>
      <c r="Z354" s="122" t="str">
        <f>IFERROR(((H354*N354)-(V354*W354))/1000*VLOOKUP(F354,Lists!$C$16:$E$20,2,FALSE)*D354,"")</f>
        <v/>
      </c>
      <c r="AA354" s="124" t="str">
        <f>IFERROR(((H354*N354)-(V354*W354))/1000*VLOOKUP(F354,Lists!$C$16:$E$20,3,FALSE)*E354,"")</f>
        <v/>
      </c>
      <c r="AB354" s="122" t="str">
        <f t="shared" si="11"/>
        <v/>
      </c>
      <c r="AC354" s="124" t="str">
        <f t="shared" si="10"/>
        <v/>
      </c>
      <c r="AD354" s="122" t="str">
        <f>IFERROR(((H354*N354)*(1-IF(I354="",0,VLOOKUP(I354,Lists!$C$23:$D$27,2,FALSE)))-(V354*W354)*(1-IF(X354="",0,VLOOKUP(X354,Lists!$C$23:$D$27,2,FALSE))))/1000*VLOOKUP(F354,Lists!$C$16:$E$20,2,FALSE)*D354,"")</f>
        <v/>
      </c>
      <c r="AE354" s="124" t="str">
        <f>IFERROR(((H354*N354)*(1-IF(I354="",0,VLOOKUP(I354,Lists!$C$23:$D$27,2,FALSE)))-(V354*W354)*(1-IF(X354="",0,VLOOKUP(X354,Lists!$C$23:$D$27,2,FALSE))))/1000*VLOOKUP(F354,Lists!$C$16:$E$20,3,FALSE)*E354,"")</f>
        <v/>
      </c>
      <c r="AF354" s="125" t="str" cm="1">
        <f t="array" ref="AF354">IFERROR(V354*_xlfn.XLOOKUP(1,(P354=Lists!$G$20:$G$63)*(Q354=Lists!$H$20:$H$63),Lists!$I$20:$I$63),"")</f>
        <v/>
      </c>
      <c r="AG354" s="125" t="str">
        <f>IFERROR(IF(I354=X354,"",IF(X354="","",VLOOKUP(X354,Lists!$G$66:$H$70,2,FALSE)*V354*W354)),"")</f>
        <v/>
      </c>
      <c r="AH354" s="108" t="str">
        <f>IFERROR(VLOOKUP(J354,Lists!$G$3:$J$17,2,FALSE),"")</f>
        <v/>
      </c>
      <c r="AI354" s="108" t="str">
        <f>IFERROR(VLOOKUP(J354,Lists!$G$3:$J$17,3,FALSE),"")</f>
        <v/>
      </c>
      <c r="AJ354" s="108" t="str">
        <f>IFERROR(VLOOKUP(J354,Lists!$G$3:$J$17,4,FALSE),"")</f>
        <v/>
      </c>
      <c r="AK354" s="108" t="str">
        <f>IFERROR(VLOOKUP(P354,Lists!$C$30:$D$47,2,FALSE),"")</f>
        <v/>
      </c>
    </row>
    <row r="355" spans="2:37" x14ac:dyDescent="0.25">
      <c r="B355" s="5"/>
      <c r="C355" s="5"/>
      <c r="D355" s="122" t="str">
        <f>IFERROR(VLOOKUP(C355,Lists!$B$3:$E$13,3,FALSE),"")</f>
        <v/>
      </c>
      <c r="E355" s="123" t="str">
        <f>IFERROR(VLOOKUP(C355,Lists!$B$3:$E$13,4,FALSE),"")</f>
        <v/>
      </c>
      <c r="F355" s="5"/>
      <c r="H355" s="5"/>
      <c r="I355" s="5"/>
      <c r="J355" s="5"/>
      <c r="K355" s="5"/>
      <c r="L355" s="5"/>
      <c r="M355" s="5"/>
      <c r="N355" s="122" t="str" cm="1">
        <f t="array" ref="N355">IFERROR(_xlfn.XLOOKUP(1,(J355=Lists!$AC$3:$AC$886)*(K355=Lists!$AD$3:$AD$886)*(L355=Lists!$AE$3:$AE$886)*(M355=Lists!$AF$3:$AF$886),Lists!$AG$3:$AG$886),"")</f>
        <v/>
      </c>
      <c r="P355" s="5"/>
      <c r="Q355" s="5"/>
      <c r="R355" s="5"/>
      <c r="S355" s="5"/>
      <c r="T355" s="5"/>
      <c r="U355" s="5"/>
      <c r="V355" s="5"/>
      <c r="W355" s="5"/>
      <c r="X355" s="5"/>
      <c r="Z355" s="122" t="str">
        <f>IFERROR(((H355*N355)-(V355*W355))/1000*VLOOKUP(F355,Lists!$C$16:$E$20,2,FALSE)*D355,"")</f>
        <v/>
      </c>
      <c r="AA355" s="124" t="str">
        <f>IFERROR(((H355*N355)-(V355*W355))/1000*VLOOKUP(F355,Lists!$C$16:$E$20,3,FALSE)*E355,"")</f>
        <v/>
      </c>
      <c r="AB355" s="122" t="str">
        <f t="shared" si="11"/>
        <v/>
      </c>
      <c r="AC355" s="124" t="str">
        <f t="shared" si="10"/>
        <v/>
      </c>
      <c r="AD355" s="122" t="str">
        <f>IFERROR(((H355*N355)*(1-IF(I355="",0,VLOOKUP(I355,Lists!$C$23:$D$27,2,FALSE)))-(V355*W355)*(1-IF(X355="",0,VLOOKUP(X355,Lists!$C$23:$D$27,2,FALSE))))/1000*VLOOKUP(F355,Lists!$C$16:$E$20,2,FALSE)*D355,"")</f>
        <v/>
      </c>
      <c r="AE355" s="124" t="str">
        <f>IFERROR(((H355*N355)*(1-IF(I355="",0,VLOOKUP(I355,Lists!$C$23:$D$27,2,FALSE)))-(V355*W355)*(1-IF(X355="",0,VLOOKUP(X355,Lists!$C$23:$D$27,2,FALSE))))/1000*VLOOKUP(F355,Lists!$C$16:$E$20,3,FALSE)*E355,"")</f>
        <v/>
      </c>
      <c r="AF355" s="125" t="str" cm="1">
        <f t="array" ref="AF355">IFERROR(V355*_xlfn.XLOOKUP(1,(P355=Lists!$G$20:$G$63)*(Q355=Lists!$H$20:$H$63),Lists!$I$20:$I$63),"")</f>
        <v/>
      </c>
      <c r="AG355" s="125" t="str">
        <f>IFERROR(IF(I355=X355,"",IF(X355="","",VLOOKUP(X355,Lists!$G$66:$H$70,2,FALSE)*V355*W355)),"")</f>
        <v/>
      </c>
      <c r="AH355" s="108" t="str">
        <f>IFERROR(VLOOKUP(J355,Lists!$G$3:$J$17,2,FALSE),"")</f>
        <v/>
      </c>
      <c r="AI355" s="108" t="str">
        <f>IFERROR(VLOOKUP(J355,Lists!$G$3:$J$17,3,FALSE),"")</f>
        <v/>
      </c>
      <c r="AJ355" s="108" t="str">
        <f>IFERROR(VLOOKUP(J355,Lists!$G$3:$J$17,4,FALSE),"")</f>
        <v/>
      </c>
      <c r="AK355" s="108" t="str">
        <f>IFERROR(VLOOKUP(P355,Lists!$C$30:$D$47,2,FALSE),"")</f>
        <v/>
      </c>
    </row>
    <row r="356" spans="2:37" x14ac:dyDescent="0.25">
      <c r="B356" s="5"/>
      <c r="C356" s="5"/>
      <c r="D356" s="122" t="str">
        <f>IFERROR(VLOOKUP(C356,Lists!$B$3:$E$13,3,FALSE),"")</f>
        <v/>
      </c>
      <c r="E356" s="123" t="str">
        <f>IFERROR(VLOOKUP(C356,Lists!$B$3:$E$13,4,FALSE),"")</f>
        <v/>
      </c>
      <c r="F356" s="5"/>
      <c r="H356" s="5"/>
      <c r="I356" s="5"/>
      <c r="J356" s="5"/>
      <c r="K356" s="5"/>
      <c r="L356" s="5"/>
      <c r="M356" s="5"/>
      <c r="N356" s="122" t="str" cm="1">
        <f t="array" ref="N356">IFERROR(_xlfn.XLOOKUP(1,(J356=Lists!$AC$3:$AC$886)*(K356=Lists!$AD$3:$AD$886)*(L356=Lists!$AE$3:$AE$886)*(M356=Lists!$AF$3:$AF$886),Lists!$AG$3:$AG$886),"")</f>
        <v/>
      </c>
      <c r="P356" s="5"/>
      <c r="Q356" s="5"/>
      <c r="R356" s="5"/>
      <c r="S356" s="5"/>
      <c r="T356" s="5"/>
      <c r="U356" s="5"/>
      <c r="V356" s="5"/>
      <c r="W356" s="5"/>
      <c r="X356" s="5"/>
      <c r="Z356" s="122" t="str">
        <f>IFERROR(((H356*N356)-(V356*W356))/1000*VLOOKUP(F356,Lists!$C$16:$E$20,2,FALSE)*D356,"")</f>
        <v/>
      </c>
      <c r="AA356" s="124" t="str">
        <f>IFERROR(((H356*N356)-(V356*W356))/1000*VLOOKUP(F356,Lists!$C$16:$E$20,3,FALSE)*E356,"")</f>
        <v/>
      </c>
      <c r="AB356" s="122" t="str">
        <f t="shared" si="11"/>
        <v/>
      </c>
      <c r="AC356" s="124" t="str">
        <f t="shared" si="10"/>
        <v/>
      </c>
      <c r="AD356" s="122" t="str">
        <f>IFERROR(((H356*N356)*(1-IF(I356="",0,VLOOKUP(I356,Lists!$C$23:$D$27,2,FALSE)))-(V356*W356)*(1-IF(X356="",0,VLOOKUP(X356,Lists!$C$23:$D$27,2,FALSE))))/1000*VLOOKUP(F356,Lists!$C$16:$E$20,2,FALSE)*D356,"")</f>
        <v/>
      </c>
      <c r="AE356" s="124" t="str">
        <f>IFERROR(((H356*N356)*(1-IF(I356="",0,VLOOKUP(I356,Lists!$C$23:$D$27,2,FALSE)))-(V356*W356)*(1-IF(X356="",0,VLOOKUP(X356,Lists!$C$23:$D$27,2,FALSE))))/1000*VLOOKUP(F356,Lists!$C$16:$E$20,3,FALSE)*E356,"")</f>
        <v/>
      </c>
      <c r="AF356" s="125" t="str" cm="1">
        <f t="array" ref="AF356">IFERROR(V356*_xlfn.XLOOKUP(1,(P356=Lists!$G$20:$G$63)*(Q356=Lists!$H$20:$H$63),Lists!$I$20:$I$63),"")</f>
        <v/>
      </c>
      <c r="AG356" s="125" t="str">
        <f>IFERROR(IF(I356=X356,"",IF(X356="","",VLOOKUP(X356,Lists!$G$66:$H$70,2,FALSE)*V356*W356)),"")</f>
        <v/>
      </c>
      <c r="AH356" s="108" t="str">
        <f>IFERROR(VLOOKUP(J356,Lists!$G$3:$J$17,2,FALSE),"")</f>
        <v/>
      </c>
      <c r="AI356" s="108" t="str">
        <f>IFERROR(VLOOKUP(J356,Lists!$G$3:$J$17,3,FALSE),"")</f>
        <v/>
      </c>
      <c r="AJ356" s="108" t="str">
        <f>IFERROR(VLOOKUP(J356,Lists!$G$3:$J$17,4,FALSE),"")</f>
        <v/>
      </c>
      <c r="AK356" s="108" t="str">
        <f>IFERROR(VLOOKUP(P356,Lists!$C$30:$D$47,2,FALSE),"")</f>
        <v/>
      </c>
    </row>
    <row r="357" spans="2:37" x14ac:dyDescent="0.25">
      <c r="B357" s="5"/>
      <c r="C357" s="5"/>
      <c r="D357" s="122" t="str">
        <f>IFERROR(VLOOKUP(C357,Lists!$B$3:$E$13,3,FALSE),"")</f>
        <v/>
      </c>
      <c r="E357" s="123" t="str">
        <f>IFERROR(VLOOKUP(C357,Lists!$B$3:$E$13,4,FALSE),"")</f>
        <v/>
      </c>
      <c r="F357" s="5"/>
      <c r="H357" s="5"/>
      <c r="I357" s="5"/>
      <c r="J357" s="5"/>
      <c r="K357" s="5"/>
      <c r="L357" s="5"/>
      <c r="M357" s="5"/>
      <c r="N357" s="122" t="str" cm="1">
        <f t="array" ref="N357">IFERROR(_xlfn.XLOOKUP(1,(J357=Lists!$AC$3:$AC$886)*(K357=Lists!$AD$3:$AD$886)*(L357=Lists!$AE$3:$AE$886)*(M357=Lists!$AF$3:$AF$886),Lists!$AG$3:$AG$886),"")</f>
        <v/>
      </c>
      <c r="P357" s="5"/>
      <c r="Q357" s="5"/>
      <c r="R357" s="5"/>
      <c r="S357" s="5"/>
      <c r="T357" s="5"/>
      <c r="U357" s="5"/>
      <c r="V357" s="5"/>
      <c r="W357" s="5"/>
      <c r="X357" s="5"/>
      <c r="Z357" s="122" t="str">
        <f>IFERROR(((H357*N357)-(V357*W357))/1000*VLOOKUP(F357,Lists!$C$16:$E$20,2,FALSE)*D357,"")</f>
        <v/>
      </c>
      <c r="AA357" s="124" t="str">
        <f>IFERROR(((H357*N357)-(V357*W357))/1000*VLOOKUP(F357,Lists!$C$16:$E$20,3,FALSE)*E357,"")</f>
        <v/>
      </c>
      <c r="AB357" s="122" t="str">
        <f t="shared" si="11"/>
        <v/>
      </c>
      <c r="AC357" s="124" t="str">
        <f t="shared" si="10"/>
        <v/>
      </c>
      <c r="AD357" s="122" t="str">
        <f>IFERROR(((H357*N357)*(1-IF(I357="",0,VLOOKUP(I357,Lists!$C$23:$D$27,2,FALSE)))-(V357*W357)*(1-IF(X357="",0,VLOOKUP(X357,Lists!$C$23:$D$27,2,FALSE))))/1000*VLOOKUP(F357,Lists!$C$16:$E$20,2,FALSE)*D357,"")</f>
        <v/>
      </c>
      <c r="AE357" s="124" t="str">
        <f>IFERROR(((H357*N357)*(1-IF(I357="",0,VLOOKUP(I357,Lists!$C$23:$D$27,2,FALSE)))-(V357*W357)*(1-IF(X357="",0,VLOOKUP(X357,Lists!$C$23:$D$27,2,FALSE))))/1000*VLOOKUP(F357,Lists!$C$16:$E$20,3,FALSE)*E357,"")</f>
        <v/>
      </c>
      <c r="AF357" s="125" t="str" cm="1">
        <f t="array" ref="AF357">IFERROR(V357*_xlfn.XLOOKUP(1,(P357=Lists!$G$20:$G$63)*(Q357=Lists!$H$20:$H$63),Lists!$I$20:$I$63),"")</f>
        <v/>
      </c>
      <c r="AG357" s="125" t="str">
        <f>IFERROR(IF(I357=X357,"",IF(X357="","",VLOOKUP(X357,Lists!$G$66:$H$70,2,FALSE)*V357*W357)),"")</f>
        <v/>
      </c>
      <c r="AH357" s="108" t="str">
        <f>IFERROR(VLOOKUP(J357,Lists!$G$3:$J$17,2,FALSE),"")</f>
        <v/>
      </c>
      <c r="AI357" s="108" t="str">
        <f>IFERROR(VLOOKUP(J357,Lists!$G$3:$J$17,3,FALSE),"")</f>
        <v/>
      </c>
      <c r="AJ357" s="108" t="str">
        <f>IFERROR(VLOOKUP(J357,Lists!$G$3:$J$17,4,FALSE),"")</f>
        <v/>
      </c>
      <c r="AK357" s="108" t="str">
        <f>IFERROR(VLOOKUP(P357,Lists!$C$30:$D$47,2,FALSE),"")</f>
        <v/>
      </c>
    </row>
    <row r="358" spans="2:37" x14ac:dyDescent="0.25">
      <c r="B358" s="5"/>
      <c r="C358" s="5"/>
      <c r="D358" s="122" t="str">
        <f>IFERROR(VLOOKUP(C358,Lists!$B$3:$E$13,3,FALSE),"")</f>
        <v/>
      </c>
      <c r="E358" s="123" t="str">
        <f>IFERROR(VLOOKUP(C358,Lists!$B$3:$E$13,4,FALSE),"")</f>
        <v/>
      </c>
      <c r="F358" s="5"/>
      <c r="H358" s="5"/>
      <c r="I358" s="5"/>
      <c r="J358" s="5"/>
      <c r="K358" s="5"/>
      <c r="L358" s="5"/>
      <c r="M358" s="5"/>
      <c r="N358" s="122" t="str" cm="1">
        <f t="array" ref="N358">IFERROR(_xlfn.XLOOKUP(1,(J358=Lists!$AC$3:$AC$886)*(K358=Lists!$AD$3:$AD$886)*(L358=Lists!$AE$3:$AE$886)*(M358=Lists!$AF$3:$AF$886),Lists!$AG$3:$AG$886),"")</f>
        <v/>
      </c>
      <c r="P358" s="5"/>
      <c r="Q358" s="5"/>
      <c r="R358" s="5"/>
      <c r="S358" s="5"/>
      <c r="T358" s="5"/>
      <c r="U358" s="5"/>
      <c r="V358" s="5"/>
      <c r="W358" s="5"/>
      <c r="X358" s="5"/>
      <c r="Z358" s="122" t="str">
        <f>IFERROR(((H358*N358)-(V358*W358))/1000*VLOOKUP(F358,Lists!$C$16:$E$20,2,FALSE)*D358,"")</f>
        <v/>
      </c>
      <c r="AA358" s="124" t="str">
        <f>IFERROR(((H358*N358)-(V358*W358))/1000*VLOOKUP(F358,Lists!$C$16:$E$20,3,FALSE)*E358,"")</f>
        <v/>
      </c>
      <c r="AB358" s="122" t="str">
        <f t="shared" si="11"/>
        <v/>
      </c>
      <c r="AC358" s="124" t="str">
        <f t="shared" si="10"/>
        <v/>
      </c>
      <c r="AD358" s="122" t="str">
        <f>IFERROR(((H358*N358)*(1-IF(I358="",0,VLOOKUP(I358,Lists!$C$23:$D$27,2,FALSE)))-(V358*W358)*(1-IF(X358="",0,VLOOKUP(X358,Lists!$C$23:$D$27,2,FALSE))))/1000*VLOOKUP(F358,Lists!$C$16:$E$20,2,FALSE)*D358,"")</f>
        <v/>
      </c>
      <c r="AE358" s="124" t="str">
        <f>IFERROR(((H358*N358)*(1-IF(I358="",0,VLOOKUP(I358,Lists!$C$23:$D$27,2,FALSE)))-(V358*W358)*(1-IF(X358="",0,VLOOKUP(X358,Lists!$C$23:$D$27,2,FALSE))))/1000*VLOOKUP(F358,Lists!$C$16:$E$20,3,FALSE)*E358,"")</f>
        <v/>
      </c>
      <c r="AF358" s="125" t="str" cm="1">
        <f t="array" ref="AF358">IFERROR(V358*_xlfn.XLOOKUP(1,(P358=Lists!$G$20:$G$63)*(Q358=Lists!$H$20:$H$63),Lists!$I$20:$I$63),"")</f>
        <v/>
      </c>
      <c r="AG358" s="125" t="str">
        <f>IFERROR(IF(I358=X358,"",IF(X358="","",VLOOKUP(X358,Lists!$G$66:$H$70,2,FALSE)*V358*W358)),"")</f>
        <v/>
      </c>
      <c r="AH358" s="108" t="str">
        <f>IFERROR(VLOOKUP(J358,Lists!$G$3:$J$17,2,FALSE),"")</f>
        <v/>
      </c>
      <c r="AI358" s="108" t="str">
        <f>IFERROR(VLOOKUP(J358,Lists!$G$3:$J$17,3,FALSE),"")</f>
        <v/>
      </c>
      <c r="AJ358" s="108" t="str">
        <f>IFERROR(VLOOKUP(J358,Lists!$G$3:$J$17,4,FALSE),"")</f>
        <v/>
      </c>
      <c r="AK358" s="108" t="str">
        <f>IFERROR(VLOOKUP(P358,Lists!$C$30:$D$47,2,FALSE),"")</f>
        <v/>
      </c>
    </row>
    <row r="359" spans="2:37" x14ac:dyDescent="0.25">
      <c r="B359" s="5"/>
      <c r="C359" s="5"/>
      <c r="D359" s="122" t="str">
        <f>IFERROR(VLOOKUP(C359,Lists!$B$3:$E$13,3,FALSE),"")</f>
        <v/>
      </c>
      <c r="E359" s="123" t="str">
        <f>IFERROR(VLOOKUP(C359,Lists!$B$3:$E$13,4,FALSE),"")</f>
        <v/>
      </c>
      <c r="F359" s="5"/>
      <c r="H359" s="5"/>
      <c r="I359" s="5"/>
      <c r="J359" s="5"/>
      <c r="K359" s="5"/>
      <c r="L359" s="5"/>
      <c r="M359" s="5"/>
      <c r="N359" s="122" t="str" cm="1">
        <f t="array" ref="N359">IFERROR(_xlfn.XLOOKUP(1,(J359=Lists!$AC$3:$AC$886)*(K359=Lists!$AD$3:$AD$886)*(L359=Lists!$AE$3:$AE$886)*(M359=Lists!$AF$3:$AF$886),Lists!$AG$3:$AG$886),"")</f>
        <v/>
      </c>
      <c r="P359" s="5"/>
      <c r="Q359" s="5"/>
      <c r="R359" s="5"/>
      <c r="S359" s="5"/>
      <c r="T359" s="5"/>
      <c r="U359" s="5"/>
      <c r="V359" s="5"/>
      <c r="W359" s="5"/>
      <c r="X359" s="5"/>
      <c r="Z359" s="122" t="str">
        <f>IFERROR(((H359*N359)-(V359*W359))/1000*VLOOKUP(F359,Lists!$C$16:$E$20,2,FALSE)*D359,"")</f>
        <v/>
      </c>
      <c r="AA359" s="124" t="str">
        <f>IFERROR(((H359*N359)-(V359*W359))/1000*VLOOKUP(F359,Lists!$C$16:$E$20,3,FALSE)*E359,"")</f>
        <v/>
      </c>
      <c r="AB359" s="122" t="str">
        <f t="shared" si="11"/>
        <v/>
      </c>
      <c r="AC359" s="124" t="str">
        <f t="shared" si="10"/>
        <v/>
      </c>
      <c r="AD359" s="122" t="str">
        <f>IFERROR(((H359*N359)*(1-IF(I359="",0,VLOOKUP(I359,Lists!$C$23:$D$27,2,FALSE)))-(V359*W359)*(1-IF(X359="",0,VLOOKUP(X359,Lists!$C$23:$D$27,2,FALSE))))/1000*VLOOKUP(F359,Lists!$C$16:$E$20,2,FALSE)*D359,"")</f>
        <v/>
      </c>
      <c r="AE359" s="124" t="str">
        <f>IFERROR(((H359*N359)*(1-IF(I359="",0,VLOOKUP(I359,Lists!$C$23:$D$27,2,FALSE)))-(V359*W359)*(1-IF(X359="",0,VLOOKUP(X359,Lists!$C$23:$D$27,2,FALSE))))/1000*VLOOKUP(F359,Lists!$C$16:$E$20,3,FALSE)*E359,"")</f>
        <v/>
      </c>
      <c r="AF359" s="125" t="str" cm="1">
        <f t="array" ref="AF359">IFERROR(V359*_xlfn.XLOOKUP(1,(P359=Lists!$G$20:$G$63)*(Q359=Lists!$H$20:$H$63),Lists!$I$20:$I$63),"")</f>
        <v/>
      </c>
      <c r="AG359" s="125" t="str">
        <f>IFERROR(IF(I359=X359,"",IF(X359="","",VLOOKUP(X359,Lists!$G$66:$H$70,2,FALSE)*V359*W359)),"")</f>
        <v/>
      </c>
      <c r="AH359" s="108" t="str">
        <f>IFERROR(VLOOKUP(J359,Lists!$G$3:$J$17,2,FALSE),"")</f>
        <v/>
      </c>
      <c r="AI359" s="108" t="str">
        <f>IFERROR(VLOOKUP(J359,Lists!$G$3:$J$17,3,FALSE),"")</f>
        <v/>
      </c>
      <c r="AJ359" s="108" t="str">
        <f>IFERROR(VLOOKUP(J359,Lists!$G$3:$J$17,4,FALSE),"")</f>
        <v/>
      </c>
      <c r="AK359" s="108" t="str">
        <f>IFERROR(VLOOKUP(P359,Lists!$C$30:$D$47,2,FALSE),"")</f>
        <v/>
      </c>
    </row>
    <row r="360" spans="2:37" x14ac:dyDescent="0.25">
      <c r="B360" s="5"/>
      <c r="C360" s="5"/>
      <c r="D360" s="122" t="str">
        <f>IFERROR(VLOOKUP(C360,Lists!$B$3:$E$13,3,FALSE),"")</f>
        <v/>
      </c>
      <c r="E360" s="123" t="str">
        <f>IFERROR(VLOOKUP(C360,Lists!$B$3:$E$13,4,FALSE),"")</f>
        <v/>
      </c>
      <c r="F360" s="5"/>
      <c r="H360" s="5"/>
      <c r="I360" s="5"/>
      <c r="J360" s="5"/>
      <c r="K360" s="5"/>
      <c r="L360" s="5"/>
      <c r="M360" s="5"/>
      <c r="N360" s="122" t="str" cm="1">
        <f t="array" ref="N360">IFERROR(_xlfn.XLOOKUP(1,(J360=Lists!$AC$3:$AC$886)*(K360=Lists!$AD$3:$AD$886)*(L360=Lists!$AE$3:$AE$886)*(M360=Lists!$AF$3:$AF$886),Lists!$AG$3:$AG$886),"")</f>
        <v/>
      </c>
      <c r="P360" s="5"/>
      <c r="Q360" s="5"/>
      <c r="R360" s="5"/>
      <c r="S360" s="5"/>
      <c r="T360" s="5"/>
      <c r="U360" s="5"/>
      <c r="V360" s="5"/>
      <c r="W360" s="5"/>
      <c r="X360" s="5"/>
      <c r="Z360" s="122" t="str">
        <f>IFERROR(((H360*N360)-(V360*W360))/1000*VLOOKUP(F360,Lists!$C$16:$E$20,2,FALSE)*D360,"")</f>
        <v/>
      </c>
      <c r="AA360" s="124" t="str">
        <f>IFERROR(((H360*N360)-(V360*W360))/1000*VLOOKUP(F360,Lists!$C$16:$E$20,3,FALSE)*E360,"")</f>
        <v/>
      </c>
      <c r="AB360" s="122" t="str">
        <f t="shared" si="11"/>
        <v/>
      </c>
      <c r="AC360" s="124" t="str">
        <f t="shared" si="10"/>
        <v/>
      </c>
      <c r="AD360" s="122" t="str">
        <f>IFERROR(((H360*N360)*(1-IF(I360="",0,VLOOKUP(I360,Lists!$C$23:$D$27,2,FALSE)))-(V360*W360)*(1-IF(X360="",0,VLOOKUP(X360,Lists!$C$23:$D$27,2,FALSE))))/1000*VLOOKUP(F360,Lists!$C$16:$E$20,2,FALSE)*D360,"")</f>
        <v/>
      </c>
      <c r="AE360" s="124" t="str">
        <f>IFERROR(((H360*N360)*(1-IF(I360="",0,VLOOKUP(I360,Lists!$C$23:$D$27,2,FALSE)))-(V360*W360)*(1-IF(X360="",0,VLOOKUP(X360,Lists!$C$23:$D$27,2,FALSE))))/1000*VLOOKUP(F360,Lists!$C$16:$E$20,3,FALSE)*E360,"")</f>
        <v/>
      </c>
      <c r="AF360" s="125" t="str" cm="1">
        <f t="array" ref="AF360">IFERROR(V360*_xlfn.XLOOKUP(1,(P360=Lists!$G$20:$G$63)*(Q360=Lists!$H$20:$H$63),Lists!$I$20:$I$63),"")</f>
        <v/>
      </c>
      <c r="AG360" s="125" t="str">
        <f>IFERROR(IF(I360=X360,"",IF(X360="","",VLOOKUP(X360,Lists!$G$66:$H$70,2,FALSE)*V360*W360)),"")</f>
        <v/>
      </c>
      <c r="AH360" s="108" t="str">
        <f>IFERROR(VLOOKUP(J360,Lists!$G$3:$J$17,2,FALSE),"")</f>
        <v/>
      </c>
      <c r="AI360" s="108" t="str">
        <f>IFERROR(VLOOKUP(J360,Lists!$G$3:$J$17,3,FALSE),"")</f>
        <v/>
      </c>
      <c r="AJ360" s="108" t="str">
        <f>IFERROR(VLOOKUP(J360,Lists!$G$3:$J$17,4,FALSE),"")</f>
        <v/>
      </c>
      <c r="AK360" s="108" t="str">
        <f>IFERROR(VLOOKUP(P360,Lists!$C$30:$D$47,2,FALSE),"")</f>
        <v/>
      </c>
    </row>
    <row r="361" spans="2:37" x14ac:dyDescent="0.25">
      <c r="B361" s="5"/>
      <c r="C361" s="5"/>
      <c r="D361" s="122" t="str">
        <f>IFERROR(VLOOKUP(C361,Lists!$B$3:$E$13,3,FALSE),"")</f>
        <v/>
      </c>
      <c r="E361" s="123" t="str">
        <f>IFERROR(VLOOKUP(C361,Lists!$B$3:$E$13,4,FALSE),"")</f>
        <v/>
      </c>
      <c r="F361" s="5"/>
      <c r="H361" s="5"/>
      <c r="I361" s="5"/>
      <c r="J361" s="5"/>
      <c r="K361" s="5"/>
      <c r="L361" s="5"/>
      <c r="M361" s="5"/>
      <c r="N361" s="122" t="str" cm="1">
        <f t="array" ref="N361">IFERROR(_xlfn.XLOOKUP(1,(J361=Lists!$AC$3:$AC$886)*(K361=Lists!$AD$3:$AD$886)*(L361=Lists!$AE$3:$AE$886)*(M361=Lists!$AF$3:$AF$886),Lists!$AG$3:$AG$886),"")</f>
        <v/>
      </c>
      <c r="P361" s="5"/>
      <c r="Q361" s="5"/>
      <c r="R361" s="5"/>
      <c r="S361" s="5"/>
      <c r="T361" s="5"/>
      <c r="U361" s="5"/>
      <c r="V361" s="5"/>
      <c r="W361" s="5"/>
      <c r="X361" s="5"/>
      <c r="Z361" s="122" t="str">
        <f>IFERROR(((H361*N361)-(V361*W361))/1000*VLOOKUP(F361,Lists!$C$16:$E$20,2,FALSE)*D361,"")</f>
        <v/>
      </c>
      <c r="AA361" s="124" t="str">
        <f>IFERROR(((H361*N361)-(V361*W361))/1000*VLOOKUP(F361,Lists!$C$16:$E$20,3,FALSE)*E361,"")</f>
        <v/>
      </c>
      <c r="AB361" s="122" t="str">
        <f t="shared" si="11"/>
        <v/>
      </c>
      <c r="AC361" s="124" t="str">
        <f t="shared" si="10"/>
        <v/>
      </c>
      <c r="AD361" s="122" t="str">
        <f>IFERROR(((H361*N361)*(1-IF(I361="",0,VLOOKUP(I361,Lists!$C$23:$D$27,2,FALSE)))-(V361*W361)*(1-IF(X361="",0,VLOOKUP(X361,Lists!$C$23:$D$27,2,FALSE))))/1000*VLOOKUP(F361,Lists!$C$16:$E$20,2,FALSE)*D361,"")</f>
        <v/>
      </c>
      <c r="AE361" s="124" t="str">
        <f>IFERROR(((H361*N361)*(1-IF(I361="",0,VLOOKUP(I361,Lists!$C$23:$D$27,2,FALSE)))-(V361*W361)*(1-IF(X361="",0,VLOOKUP(X361,Lists!$C$23:$D$27,2,FALSE))))/1000*VLOOKUP(F361,Lists!$C$16:$E$20,3,FALSE)*E361,"")</f>
        <v/>
      </c>
      <c r="AF361" s="125" t="str" cm="1">
        <f t="array" ref="AF361">IFERROR(V361*_xlfn.XLOOKUP(1,(P361=Lists!$G$20:$G$63)*(Q361=Lists!$H$20:$H$63),Lists!$I$20:$I$63),"")</f>
        <v/>
      </c>
      <c r="AG361" s="125" t="str">
        <f>IFERROR(IF(I361=X361,"",IF(X361="","",VLOOKUP(X361,Lists!$G$66:$H$70,2,FALSE)*V361*W361)),"")</f>
        <v/>
      </c>
      <c r="AH361" s="108" t="str">
        <f>IFERROR(VLOOKUP(J361,Lists!$G$3:$J$17,2,FALSE),"")</f>
        <v/>
      </c>
      <c r="AI361" s="108" t="str">
        <f>IFERROR(VLOOKUP(J361,Lists!$G$3:$J$17,3,FALSE),"")</f>
        <v/>
      </c>
      <c r="AJ361" s="108" t="str">
        <f>IFERROR(VLOOKUP(J361,Lists!$G$3:$J$17,4,FALSE),"")</f>
        <v/>
      </c>
      <c r="AK361" s="108" t="str">
        <f>IFERROR(VLOOKUP(P361,Lists!$C$30:$D$47,2,FALSE),"")</f>
        <v/>
      </c>
    </row>
    <row r="362" spans="2:37" x14ac:dyDescent="0.25">
      <c r="B362" s="5"/>
      <c r="C362" s="5"/>
      <c r="D362" s="122" t="str">
        <f>IFERROR(VLOOKUP(C362,Lists!$B$3:$E$13,3,FALSE),"")</f>
        <v/>
      </c>
      <c r="E362" s="123" t="str">
        <f>IFERROR(VLOOKUP(C362,Lists!$B$3:$E$13,4,FALSE),"")</f>
        <v/>
      </c>
      <c r="F362" s="5"/>
      <c r="H362" s="5"/>
      <c r="I362" s="5"/>
      <c r="J362" s="5"/>
      <c r="K362" s="5"/>
      <c r="L362" s="5"/>
      <c r="M362" s="5"/>
      <c r="N362" s="122" t="str" cm="1">
        <f t="array" ref="N362">IFERROR(_xlfn.XLOOKUP(1,(J362=Lists!$AC$3:$AC$886)*(K362=Lists!$AD$3:$AD$886)*(L362=Lists!$AE$3:$AE$886)*(M362=Lists!$AF$3:$AF$886),Lists!$AG$3:$AG$886),"")</f>
        <v/>
      </c>
      <c r="P362" s="5"/>
      <c r="Q362" s="5"/>
      <c r="R362" s="5"/>
      <c r="S362" s="5"/>
      <c r="T362" s="5"/>
      <c r="U362" s="5"/>
      <c r="V362" s="5"/>
      <c r="W362" s="5"/>
      <c r="X362" s="5"/>
      <c r="Z362" s="122" t="str">
        <f>IFERROR(((H362*N362)-(V362*W362))/1000*VLOOKUP(F362,Lists!$C$16:$E$20,2,FALSE)*D362,"")</f>
        <v/>
      </c>
      <c r="AA362" s="124" t="str">
        <f>IFERROR(((H362*N362)-(V362*W362))/1000*VLOOKUP(F362,Lists!$C$16:$E$20,3,FALSE)*E362,"")</f>
        <v/>
      </c>
      <c r="AB362" s="122" t="str">
        <f t="shared" si="11"/>
        <v/>
      </c>
      <c r="AC362" s="124" t="str">
        <f t="shared" si="10"/>
        <v/>
      </c>
      <c r="AD362" s="122" t="str">
        <f>IFERROR(((H362*N362)*(1-IF(I362="",0,VLOOKUP(I362,Lists!$C$23:$D$27,2,FALSE)))-(V362*W362)*(1-IF(X362="",0,VLOOKUP(X362,Lists!$C$23:$D$27,2,FALSE))))/1000*VLOOKUP(F362,Lists!$C$16:$E$20,2,FALSE)*D362,"")</f>
        <v/>
      </c>
      <c r="AE362" s="124" t="str">
        <f>IFERROR(((H362*N362)*(1-IF(I362="",0,VLOOKUP(I362,Lists!$C$23:$D$27,2,FALSE)))-(V362*W362)*(1-IF(X362="",0,VLOOKUP(X362,Lists!$C$23:$D$27,2,FALSE))))/1000*VLOOKUP(F362,Lists!$C$16:$E$20,3,FALSE)*E362,"")</f>
        <v/>
      </c>
      <c r="AF362" s="125" t="str" cm="1">
        <f t="array" ref="AF362">IFERROR(V362*_xlfn.XLOOKUP(1,(P362=Lists!$G$20:$G$63)*(Q362=Lists!$H$20:$H$63),Lists!$I$20:$I$63),"")</f>
        <v/>
      </c>
      <c r="AG362" s="125" t="str">
        <f>IFERROR(IF(I362=X362,"",IF(X362="","",VLOOKUP(X362,Lists!$G$66:$H$70,2,FALSE)*V362*W362)),"")</f>
        <v/>
      </c>
      <c r="AH362" s="108" t="str">
        <f>IFERROR(VLOOKUP(J362,Lists!$G$3:$J$17,2,FALSE),"")</f>
        <v/>
      </c>
      <c r="AI362" s="108" t="str">
        <f>IFERROR(VLOOKUP(J362,Lists!$G$3:$J$17,3,FALSE),"")</f>
        <v/>
      </c>
      <c r="AJ362" s="108" t="str">
        <f>IFERROR(VLOOKUP(J362,Lists!$G$3:$J$17,4,FALSE),"")</f>
        <v/>
      </c>
      <c r="AK362" s="108" t="str">
        <f>IFERROR(VLOOKUP(P362,Lists!$C$30:$D$47,2,FALSE),"")</f>
        <v/>
      </c>
    </row>
    <row r="363" spans="2:37" x14ac:dyDescent="0.25">
      <c r="B363" s="5"/>
      <c r="C363" s="5"/>
      <c r="D363" s="122" t="str">
        <f>IFERROR(VLOOKUP(C363,Lists!$B$3:$E$13,3,FALSE),"")</f>
        <v/>
      </c>
      <c r="E363" s="123" t="str">
        <f>IFERROR(VLOOKUP(C363,Lists!$B$3:$E$13,4,FALSE),"")</f>
        <v/>
      </c>
      <c r="F363" s="5"/>
      <c r="H363" s="5"/>
      <c r="I363" s="5"/>
      <c r="J363" s="5"/>
      <c r="K363" s="5"/>
      <c r="L363" s="5"/>
      <c r="M363" s="5"/>
      <c r="N363" s="122" t="str" cm="1">
        <f t="array" ref="N363">IFERROR(_xlfn.XLOOKUP(1,(J363=Lists!$AC$3:$AC$886)*(K363=Lists!$AD$3:$AD$886)*(L363=Lists!$AE$3:$AE$886)*(M363=Lists!$AF$3:$AF$886),Lists!$AG$3:$AG$886),"")</f>
        <v/>
      </c>
      <c r="P363" s="5"/>
      <c r="Q363" s="5"/>
      <c r="R363" s="5"/>
      <c r="S363" s="5"/>
      <c r="T363" s="5"/>
      <c r="U363" s="5"/>
      <c r="V363" s="5"/>
      <c r="W363" s="5"/>
      <c r="X363" s="5"/>
      <c r="Z363" s="122" t="str">
        <f>IFERROR(((H363*N363)-(V363*W363))/1000*VLOOKUP(F363,Lists!$C$16:$E$20,2,FALSE)*D363,"")</f>
        <v/>
      </c>
      <c r="AA363" s="124" t="str">
        <f>IFERROR(((H363*N363)-(V363*W363))/1000*VLOOKUP(F363,Lists!$C$16:$E$20,3,FALSE)*E363,"")</f>
        <v/>
      </c>
      <c r="AB363" s="122" t="str">
        <f t="shared" si="11"/>
        <v/>
      </c>
      <c r="AC363" s="124" t="str">
        <f t="shared" si="10"/>
        <v/>
      </c>
      <c r="AD363" s="122" t="str">
        <f>IFERROR(((H363*N363)*(1-IF(I363="",0,VLOOKUP(I363,Lists!$C$23:$D$27,2,FALSE)))-(V363*W363)*(1-IF(X363="",0,VLOOKUP(X363,Lists!$C$23:$D$27,2,FALSE))))/1000*VLOOKUP(F363,Lists!$C$16:$E$20,2,FALSE)*D363,"")</f>
        <v/>
      </c>
      <c r="AE363" s="124" t="str">
        <f>IFERROR(((H363*N363)*(1-IF(I363="",0,VLOOKUP(I363,Lists!$C$23:$D$27,2,FALSE)))-(V363*W363)*(1-IF(X363="",0,VLOOKUP(X363,Lists!$C$23:$D$27,2,FALSE))))/1000*VLOOKUP(F363,Lists!$C$16:$E$20,3,FALSE)*E363,"")</f>
        <v/>
      </c>
      <c r="AF363" s="125" t="str" cm="1">
        <f t="array" ref="AF363">IFERROR(V363*_xlfn.XLOOKUP(1,(P363=Lists!$G$20:$G$63)*(Q363=Lists!$H$20:$H$63),Lists!$I$20:$I$63),"")</f>
        <v/>
      </c>
      <c r="AG363" s="125" t="str">
        <f>IFERROR(IF(I363=X363,"",IF(X363="","",VLOOKUP(X363,Lists!$G$66:$H$70,2,FALSE)*V363*W363)),"")</f>
        <v/>
      </c>
      <c r="AH363" s="108" t="str">
        <f>IFERROR(VLOOKUP(J363,Lists!$G$3:$J$17,2,FALSE),"")</f>
        <v/>
      </c>
      <c r="AI363" s="108" t="str">
        <f>IFERROR(VLOOKUP(J363,Lists!$G$3:$J$17,3,FALSE),"")</f>
        <v/>
      </c>
      <c r="AJ363" s="108" t="str">
        <f>IFERROR(VLOOKUP(J363,Lists!$G$3:$J$17,4,FALSE),"")</f>
        <v/>
      </c>
      <c r="AK363" s="108" t="str">
        <f>IFERROR(VLOOKUP(P363,Lists!$C$30:$D$47,2,FALSE),"")</f>
        <v/>
      </c>
    </row>
    <row r="364" spans="2:37" x14ac:dyDescent="0.25">
      <c r="B364" s="5"/>
      <c r="C364" s="5"/>
      <c r="D364" s="122" t="str">
        <f>IFERROR(VLOOKUP(C364,Lists!$B$3:$E$13,3,FALSE),"")</f>
        <v/>
      </c>
      <c r="E364" s="123" t="str">
        <f>IFERROR(VLOOKUP(C364,Lists!$B$3:$E$13,4,FALSE),"")</f>
        <v/>
      </c>
      <c r="F364" s="5"/>
      <c r="H364" s="5"/>
      <c r="I364" s="5"/>
      <c r="J364" s="5"/>
      <c r="K364" s="5"/>
      <c r="L364" s="5"/>
      <c r="M364" s="5"/>
      <c r="N364" s="122" t="str" cm="1">
        <f t="array" ref="N364">IFERROR(_xlfn.XLOOKUP(1,(J364=Lists!$AC$3:$AC$886)*(K364=Lists!$AD$3:$AD$886)*(L364=Lists!$AE$3:$AE$886)*(M364=Lists!$AF$3:$AF$886),Lists!$AG$3:$AG$886),"")</f>
        <v/>
      </c>
      <c r="P364" s="5"/>
      <c r="Q364" s="5"/>
      <c r="R364" s="5"/>
      <c r="S364" s="5"/>
      <c r="T364" s="5"/>
      <c r="U364" s="5"/>
      <c r="V364" s="5"/>
      <c r="W364" s="5"/>
      <c r="X364" s="5"/>
      <c r="Z364" s="122" t="str">
        <f>IFERROR(((H364*N364)-(V364*W364))/1000*VLOOKUP(F364,Lists!$C$16:$E$20,2,FALSE)*D364,"")</f>
        <v/>
      </c>
      <c r="AA364" s="124" t="str">
        <f>IFERROR(((H364*N364)-(V364*W364))/1000*VLOOKUP(F364,Lists!$C$16:$E$20,3,FALSE)*E364,"")</f>
        <v/>
      </c>
      <c r="AB364" s="122" t="str">
        <f t="shared" si="11"/>
        <v/>
      </c>
      <c r="AC364" s="124" t="str">
        <f t="shared" si="10"/>
        <v/>
      </c>
      <c r="AD364" s="122" t="str">
        <f>IFERROR(((H364*N364)*(1-IF(I364="",0,VLOOKUP(I364,Lists!$C$23:$D$27,2,FALSE)))-(V364*W364)*(1-IF(X364="",0,VLOOKUP(X364,Lists!$C$23:$D$27,2,FALSE))))/1000*VLOOKUP(F364,Lists!$C$16:$E$20,2,FALSE)*D364,"")</f>
        <v/>
      </c>
      <c r="AE364" s="124" t="str">
        <f>IFERROR(((H364*N364)*(1-IF(I364="",0,VLOOKUP(I364,Lists!$C$23:$D$27,2,FALSE)))-(V364*W364)*(1-IF(X364="",0,VLOOKUP(X364,Lists!$C$23:$D$27,2,FALSE))))/1000*VLOOKUP(F364,Lists!$C$16:$E$20,3,FALSE)*E364,"")</f>
        <v/>
      </c>
      <c r="AF364" s="125" t="str" cm="1">
        <f t="array" ref="AF364">IFERROR(V364*_xlfn.XLOOKUP(1,(P364=Lists!$G$20:$G$63)*(Q364=Lists!$H$20:$H$63),Lists!$I$20:$I$63),"")</f>
        <v/>
      </c>
      <c r="AG364" s="125" t="str">
        <f>IFERROR(IF(I364=X364,"",IF(X364="","",VLOOKUP(X364,Lists!$G$66:$H$70,2,FALSE)*V364*W364)),"")</f>
        <v/>
      </c>
      <c r="AH364" s="108" t="str">
        <f>IFERROR(VLOOKUP(J364,Lists!$G$3:$J$17,2,FALSE),"")</f>
        <v/>
      </c>
      <c r="AI364" s="108" t="str">
        <f>IFERROR(VLOOKUP(J364,Lists!$G$3:$J$17,3,FALSE),"")</f>
        <v/>
      </c>
      <c r="AJ364" s="108" t="str">
        <f>IFERROR(VLOOKUP(J364,Lists!$G$3:$J$17,4,FALSE),"")</f>
        <v/>
      </c>
      <c r="AK364" s="108" t="str">
        <f>IFERROR(VLOOKUP(P364,Lists!$C$30:$D$47,2,FALSE),"")</f>
        <v/>
      </c>
    </row>
    <row r="365" spans="2:37" x14ac:dyDescent="0.25">
      <c r="B365" s="5"/>
      <c r="C365" s="5"/>
      <c r="D365" s="122" t="str">
        <f>IFERROR(VLOOKUP(C365,Lists!$B$3:$E$13,3,FALSE),"")</f>
        <v/>
      </c>
      <c r="E365" s="123" t="str">
        <f>IFERROR(VLOOKUP(C365,Lists!$B$3:$E$13,4,FALSE),"")</f>
        <v/>
      </c>
      <c r="F365" s="5"/>
      <c r="H365" s="5"/>
      <c r="I365" s="5"/>
      <c r="J365" s="5"/>
      <c r="K365" s="5"/>
      <c r="L365" s="5"/>
      <c r="M365" s="5"/>
      <c r="N365" s="122" t="str" cm="1">
        <f t="array" ref="N365">IFERROR(_xlfn.XLOOKUP(1,(J365=Lists!$AC$3:$AC$886)*(K365=Lists!$AD$3:$AD$886)*(L365=Lists!$AE$3:$AE$886)*(M365=Lists!$AF$3:$AF$886),Lists!$AG$3:$AG$886),"")</f>
        <v/>
      </c>
      <c r="P365" s="5"/>
      <c r="Q365" s="5"/>
      <c r="R365" s="5"/>
      <c r="S365" s="5"/>
      <c r="T365" s="5"/>
      <c r="U365" s="5"/>
      <c r="V365" s="5"/>
      <c r="W365" s="5"/>
      <c r="X365" s="5"/>
      <c r="Z365" s="122" t="str">
        <f>IFERROR(((H365*N365)-(V365*W365))/1000*VLOOKUP(F365,Lists!$C$16:$E$20,2,FALSE)*D365,"")</f>
        <v/>
      </c>
      <c r="AA365" s="124" t="str">
        <f>IFERROR(((H365*N365)-(V365*W365))/1000*VLOOKUP(F365,Lists!$C$16:$E$20,3,FALSE)*E365,"")</f>
        <v/>
      </c>
      <c r="AB365" s="122" t="str">
        <f t="shared" si="11"/>
        <v/>
      </c>
      <c r="AC365" s="124" t="str">
        <f t="shared" si="10"/>
        <v/>
      </c>
      <c r="AD365" s="122" t="str">
        <f>IFERROR(((H365*N365)*(1-IF(I365="",0,VLOOKUP(I365,Lists!$C$23:$D$27,2,FALSE)))-(V365*W365)*(1-IF(X365="",0,VLOOKUP(X365,Lists!$C$23:$D$27,2,FALSE))))/1000*VLOOKUP(F365,Lists!$C$16:$E$20,2,FALSE)*D365,"")</f>
        <v/>
      </c>
      <c r="AE365" s="124" t="str">
        <f>IFERROR(((H365*N365)*(1-IF(I365="",0,VLOOKUP(I365,Lists!$C$23:$D$27,2,FALSE)))-(V365*W365)*(1-IF(X365="",0,VLOOKUP(X365,Lists!$C$23:$D$27,2,FALSE))))/1000*VLOOKUP(F365,Lists!$C$16:$E$20,3,FALSE)*E365,"")</f>
        <v/>
      </c>
      <c r="AF365" s="125" t="str" cm="1">
        <f t="array" ref="AF365">IFERROR(V365*_xlfn.XLOOKUP(1,(P365=Lists!$G$20:$G$63)*(Q365=Lists!$H$20:$H$63),Lists!$I$20:$I$63),"")</f>
        <v/>
      </c>
      <c r="AG365" s="125" t="str">
        <f>IFERROR(IF(I365=X365,"",IF(X365="","",VLOOKUP(X365,Lists!$G$66:$H$70,2,FALSE)*V365*W365)),"")</f>
        <v/>
      </c>
      <c r="AH365" s="108" t="str">
        <f>IFERROR(VLOOKUP(J365,Lists!$G$3:$J$17,2,FALSE),"")</f>
        <v/>
      </c>
      <c r="AI365" s="108" t="str">
        <f>IFERROR(VLOOKUP(J365,Lists!$G$3:$J$17,3,FALSE),"")</f>
        <v/>
      </c>
      <c r="AJ365" s="108" t="str">
        <f>IFERROR(VLOOKUP(J365,Lists!$G$3:$J$17,4,FALSE),"")</f>
        <v/>
      </c>
      <c r="AK365" s="108" t="str">
        <f>IFERROR(VLOOKUP(P365,Lists!$C$30:$D$47,2,FALSE),"")</f>
        <v/>
      </c>
    </row>
    <row r="366" spans="2:37" x14ac:dyDescent="0.25">
      <c r="B366" s="5"/>
      <c r="C366" s="5"/>
      <c r="D366" s="122" t="str">
        <f>IFERROR(VLOOKUP(C366,Lists!$B$3:$E$13,3,FALSE),"")</f>
        <v/>
      </c>
      <c r="E366" s="123" t="str">
        <f>IFERROR(VLOOKUP(C366,Lists!$B$3:$E$13,4,FALSE),"")</f>
        <v/>
      </c>
      <c r="F366" s="5"/>
      <c r="H366" s="5"/>
      <c r="I366" s="5"/>
      <c r="J366" s="5"/>
      <c r="K366" s="5"/>
      <c r="L366" s="5"/>
      <c r="M366" s="5"/>
      <c r="N366" s="122" t="str" cm="1">
        <f t="array" ref="N366">IFERROR(_xlfn.XLOOKUP(1,(J366=Lists!$AC$3:$AC$886)*(K366=Lists!$AD$3:$AD$886)*(L366=Lists!$AE$3:$AE$886)*(M366=Lists!$AF$3:$AF$886),Lists!$AG$3:$AG$886),"")</f>
        <v/>
      </c>
      <c r="P366" s="5"/>
      <c r="Q366" s="5"/>
      <c r="R366" s="5"/>
      <c r="S366" s="5"/>
      <c r="T366" s="5"/>
      <c r="U366" s="5"/>
      <c r="V366" s="5"/>
      <c r="W366" s="5"/>
      <c r="X366" s="5"/>
      <c r="Z366" s="122" t="str">
        <f>IFERROR(((H366*N366)-(V366*W366))/1000*VLOOKUP(F366,Lists!$C$16:$E$20,2,FALSE)*D366,"")</f>
        <v/>
      </c>
      <c r="AA366" s="124" t="str">
        <f>IFERROR(((H366*N366)-(V366*W366))/1000*VLOOKUP(F366,Lists!$C$16:$E$20,3,FALSE)*E366,"")</f>
        <v/>
      </c>
      <c r="AB366" s="122" t="str">
        <f t="shared" si="11"/>
        <v/>
      </c>
      <c r="AC366" s="124" t="str">
        <f t="shared" si="10"/>
        <v/>
      </c>
      <c r="AD366" s="122" t="str">
        <f>IFERROR(((H366*N366)*(1-IF(I366="",0,VLOOKUP(I366,Lists!$C$23:$D$27,2,FALSE)))-(V366*W366)*(1-IF(X366="",0,VLOOKUP(X366,Lists!$C$23:$D$27,2,FALSE))))/1000*VLOOKUP(F366,Lists!$C$16:$E$20,2,FALSE)*D366,"")</f>
        <v/>
      </c>
      <c r="AE366" s="124" t="str">
        <f>IFERROR(((H366*N366)*(1-IF(I366="",0,VLOOKUP(I366,Lists!$C$23:$D$27,2,FALSE)))-(V366*W366)*(1-IF(X366="",0,VLOOKUP(X366,Lists!$C$23:$D$27,2,FALSE))))/1000*VLOOKUP(F366,Lists!$C$16:$E$20,3,FALSE)*E366,"")</f>
        <v/>
      </c>
      <c r="AF366" s="125" t="str" cm="1">
        <f t="array" ref="AF366">IFERROR(V366*_xlfn.XLOOKUP(1,(P366=Lists!$G$20:$G$63)*(Q366=Lists!$H$20:$H$63),Lists!$I$20:$I$63),"")</f>
        <v/>
      </c>
      <c r="AG366" s="125" t="str">
        <f>IFERROR(IF(I366=X366,"",IF(X366="","",VLOOKUP(X366,Lists!$G$66:$H$70,2,FALSE)*V366*W366)),"")</f>
        <v/>
      </c>
      <c r="AH366" s="108" t="str">
        <f>IFERROR(VLOOKUP(J366,Lists!$G$3:$J$17,2,FALSE),"")</f>
        <v/>
      </c>
      <c r="AI366" s="108" t="str">
        <f>IFERROR(VLOOKUP(J366,Lists!$G$3:$J$17,3,FALSE),"")</f>
        <v/>
      </c>
      <c r="AJ366" s="108" t="str">
        <f>IFERROR(VLOOKUP(J366,Lists!$G$3:$J$17,4,FALSE),"")</f>
        <v/>
      </c>
      <c r="AK366" s="108" t="str">
        <f>IFERROR(VLOOKUP(P366,Lists!$C$30:$D$47,2,FALSE),"")</f>
        <v/>
      </c>
    </row>
    <row r="367" spans="2:37" x14ac:dyDescent="0.25">
      <c r="B367" s="5"/>
      <c r="C367" s="5"/>
      <c r="D367" s="122" t="str">
        <f>IFERROR(VLOOKUP(C367,Lists!$B$3:$E$13,3,FALSE),"")</f>
        <v/>
      </c>
      <c r="E367" s="123" t="str">
        <f>IFERROR(VLOOKUP(C367,Lists!$B$3:$E$13,4,FALSE),"")</f>
        <v/>
      </c>
      <c r="F367" s="5"/>
      <c r="H367" s="5"/>
      <c r="I367" s="5"/>
      <c r="J367" s="5"/>
      <c r="K367" s="5"/>
      <c r="L367" s="5"/>
      <c r="M367" s="5"/>
      <c r="N367" s="122" t="str" cm="1">
        <f t="array" ref="N367">IFERROR(_xlfn.XLOOKUP(1,(J367=Lists!$AC$3:$AC$886)*(K367=Lists!$AD$3:$AD$886)*(L367=Lists!$AE$3:$AE$886)*(M367=Lists!$AF$3:$AF$886),Lists!$AG$3:$AG$886),"")</f>
        <v/>
      </c>
      <c r="P367" s="5"/>
      <c r="Q367" s="5"/>
      <c r="R367" s="5"/>
      <c r="S367" s="5"/>
      <c r="T367" s="5"/>
      <c r="U367" s="5"/>
      <c r="V367" s="5"/>
      <c r="W367" s="5"/>
      <c r="X367" s="5"/>
      <c r="Z367" s="122" t="str">
        <f>IFERROR(((H367*N367)-(V367*W367))/1000*VLOOKUP(F367,Lists!$C$16:$E$20,2,FALSE)*D367,"")</f>
        <v/>
      </c>
      <c r="AA367" s="124" t="str">
        <f>IFERROR(((H367*N367)-(V367*W367))/1000*VLOOKUP(F367,Lists!$C$16:$E$20,3,FALSE)*E367,"")</f>
        <v/>
      </c>
      <c r="AB367" s="122" t="str">
        <f t="shared" si="11"/>
        <v/>
      </c>
      <c r="AC367" s="124" t="str">
        <f t="shared" si="10"/>
        <v/>
      </c>
      <c r="AD367" s="122" t="str">
        <f>IFERROR(((H367*N367)*(1-IF(I367="",0,VLOOKUP(I367,Lists!$C$23:$D$27,2,FALSE)))-(V367*W367)*(1-IF(X367="",0,VLOOKUP(X367,Lists!$C$23:$D$27,2,FALSE))))/1000*VLOOKUP(F367,Lists!$C$16:$E$20,2,FALSE)*D367,"")</f>
        <v/>
      </c>
      <c r="AE367" s="124" t="str">
        <f>IFERROR(((H367*N367)*(1-IF(I367="",0,VLOOKUP(I367,Lists!$C$23:$D$27,2,FALSE)))-(V367*W367)*(1-IF(X367="",0,VLOOKUP(X367,Lists!$C$23:$D$27,2,FALSE))))/1000*VLOOKUP(F367,Lists!$C$16:$E$20,3,FALSE)*E367,"")</f>
        <v/>
      </c>
      <c r="AF367" s="125" t="str" cm="1">
        <f t="array" ref="AF367">IFERROR(V367*_xlfn.XLOOKUP(1,(P367=Lists!$G$20:$G$63)*(Q367=Lists!$H$20:$H$63),Lists!$I$20:$I$63),"")</f>
        <v/>
      </c>
      <c r="AG367" s="125" t="str">
        <f>IFERROR(IF(I367=X367,"",IF(X367="","",VLOOKUP(X367,Lists!$G$66:$H$70,2,FALSE)*V367*W367)),"")</f>
        <v/>
      </c>
      <c r="AH367" s="108" t="str">
        <f>IFERROR(VLOOKUP(J367,Lists!$G$3:$J$17,2,FALSE),"")</f>
        <v/>
      </c>
      <c r="AI367" s="108" t="str">
        <f>IFERROR(VLOOKUP(J367,Lists!$G$3:$J$17,3,FALSE),"")</f>
        <v/>
      </c>
      <c r="AJ367" s="108" t="str">
        <f>IFERROR(VLOOKUP(J367,Lists!$G$3:$J$17,4,FALSE),"")</f>
        <v/>
      </c>
      <c r="AK367" s="108" t="str">
        <f>IFERROR(VLOOKUP(P367,Lists!$C$30:$D$47,2,FALSE),"")</f>
        <v/>
      </c>
    </row>
    <row r="368" spans="2:37" x14ac:dyDescent="0.25">
      <c r="B368" s="5"/>
      <c r="C368" s="5"/>
      <c r="D368" s="122" t="str">
        <f>IFERROR(VLOOKUP(C368,Lists!$B$3:$E$13,3,FALSE),"")</f>
        <v/>
      </c>
      <c r="E368" s="123" t="str">
        <f>IFERROR(VLOOKUP(C368,Lists!$B$3:$E$13,4,FALSE),"")</f>
        <v/>
      </c>
      <c r="F368" s="5"/>
      <c r="H368" s="5"/>
      <c r="I368" s="5"/>
      <c r="J368" s="5"/>
      <c r="K368" s="5"/>
      <c r="L368" s="5"/>
      <c r="M368" s="5"/>
      <c r="N368" s="122" t="str" cm="1">
        <f t="array" ref="N368">IFERROR(_xlfn.XLOOKUP(1,(J368=Lists!$AC$3:$AC$886)*(K368=Lists!$AD$3:$AD$886)*(L368=Lists!$AE$3:$AE$886)*(M368=Lists!$AF$3:$AF$886),Lists!$AG$3:$AG$886),"")</f>
        <v/>
      </c>
      <c r="P368" s="5"/>
      <c r="Q368" s="5"/>
      <c r="R368" s="5"/>
      <c r="S368" s="5"/>
      <c r="T368" s="5"/>
      <c r="U368" s="5"/>
      <c r="V368" s="5"/>
      <c r="W368" s="5"/>
      <c r="X368" s="5"/>
      <c r="Z368" s="122" t="str">
        <f>IFERROR(((H368*N368)-(V368*W368))/1000*VLOOKUP(F368,Lists!$C$16:$E$20,2,FALSE)*D368,"")</f>
        <v/>
      </c>
      <c r="AA368" s="124" t="str">
        <f>IFERROR(((H368*N368)-(V368*W368))/1000*VLOOKUP(F368,Lists!$C$16:$E$20,3,FALSE)*E368,"")</f>
        <v/>
      </c>
      <c r="AB368" s="122" t="str">
        <f t="shared" si="11"/>
        <v/>
      </c>
      <c r="AC368" s="124" t="str">
        <f t="shared" si="10"/>
        <v/>
      </c>
      <c r="AD368" s="122" t="str">
        <f>IFERROR(((H368*N368)*(1-IF(I368="",0,VLOOKUP(I368,Lists!$C$23:$D$27,2,FALSE)))-(V368*W368)*(1-IF(X368="",0,VLOOKUP(X368,Lists!$C$23:$D$27,2,FALSE))))/1000*VLOOKUP(F368,Lists!$C$16:$E$20,2,FALSE)*D368,"")</f>
        <v/>
      </c>
      <c r="AE368" s="124" t="str">
        <f>IFERROR(((H368*N368)*(1-IF(I368="",0,VLOOKUP(I368,Lists!$C$23:$D$27,2,FALSE)))-(V368*W368)*(1-IF(X368="",0,VLOOKUP(X368,Lists!$C$23:$D$27,2,FALSE))))/1000*VLOOKUP(F368,Lists!$C$16:$E$20,3,FALSE)*E368,"")</f>
        <v/>
      </c>
      <c r="AF368" s="125" t="str" cm="1">
        <f t="array" ref="AF368">IFERROR(V368*_xlfn.XLOOKUP(1,(P368=Lists!$G$20:$G$63)*(Q368=Lists!$H$20:$H$63),Lists!$I$20:$I$63),"")</f>
        <v/>
      </c>
      <c r="AG368" s="125" t="str">
        <f>IFERROR(IF(I368=X368,"",IF(X368="","",VLOOKUP(X368,Lists!$G$66:$H$70,2,FALSE)*V368*W368)),"")</f>
        <v/>
      </c>
      <c r="AH368" s="108" t="str">
        <f>IFERROR(VLOOKUP(J368,Lists!$G$3:$J$17,2,FALSE),"")</f>
        <v/>
      </c>
      <c r="AI368" s="108" t="str">
        <f>IFERROR(VLOOKUP(J368,Lists!$G$3:$J$17,3,FALSE),"")</f>
        <v/>
      </c>
      <c r="AJ368" s="108" t="str">
        <f>IFERROR(VLOOKUP(J368,Lists!$G$3:$J$17,4,FALSE),"")</f>
        <v/>
      </c>
      <c r="AK368" s="108" t="str">
        <f>IFERROR(VLOOKUP(P368,Lists!$C$30:$D$47,2,FALSE),"")</f>
        <v/>
      </c>
    </row>
    <row r="369" spans="2:37" x14ac:dyDescent="0.25">
      <c r="B369" s="5"/>
      <c r="C369" s="5"/>
      <c r="D369" s="122" t="str">
        <f>IFERROR(VLOOKUP(C369,Lists!$B$3:$E$13,3,FALSE),"")</f>
        <v/>
      </c>
      <c r="E369" s="123" t="str">
        <f>IFERROR(VLOOKUP(C369,Lists!$B$3:$E$13,4,FALSE),"")</f>
        <v/>
      </c>
      <c r="F369" s="5"/>
      <c r="H369" s="5"/>
      <c r="I369" s="5"/>
      <c r="J369" s="5"/>
      <c r="K369" s="5"/>
      <c r="L369" s="5"/>
      <c r="M369" s="5"/>
      <c r="N369" s="122" t="str" cm="1">
        <f t="array" ref="N369">IFERROR(_xlfn.XLOOKUP(1,(J369=Lists!$AC$3:$AC$886)*(K369=Lists!$AD$3:$AD$886)*(L369=Lists!$AE$3:$AE$886)*(M369=Lists!$AF$3:$AF$886),Lists!$AG$3:$AG$886),"")</f>
        <v/>
      </c>
      <c r="P369" s="5"/>
      <c r="Q369" s="5"/>
      <c r="R369" s="5"/>
      <c r="S369" s="5"/>
      <c r="T369" s="5"/>
      <c r="U369" s="5"/>
      <c r="V369" s="5"/>
      <c r="W369" s="5"/>
      <c r="X369" s="5"/>
      <c r="Z369" s="122" t="str">
        <f>IFERROR(((H369*N369)-(V369*W369))/1000*VLOOKUP(F369,Lists!$C$16:$E$20,2,FALSE)*D369,"")</f>
        <v/>
      </c>
      <c r="AA369" s="124" t="str">
        <f>IFERROR(((H369*N369)-(V369*W369))/1000*VLOOKUP(F369,Lists!$C$16:$E$20,3,FALSE)*E369,"")</f>
        <v/>
      </c>
      <c r="AB369" s="122" t="str">
        <f t="shared" si="11"/>
        <v/>
      </c>
      <c r="AC369" s="124" t="str">
        <f t="shared" si="10"/>
        <v/>
      </c>
      <c r="AD369" s="122" t="str">
        <f>IFERROR(((H369*N369)*(1-IF(I369="",0,VLOOKUP(I369,Lists!$C$23:$D$27,2,FALSE)))-(V369*W369)*(1-IF(X369="",0,VLOOKUP(X369,Lists!$C$23:$D$27,2,FALSE))))/1000*VLOOKUP(F369,Lists!$C$16:$E$20,2,FALSE)*D369,"")</f>
        <v/>
      </c>
      <c r="AE369" s="124" t="str">
        <f>IFERROR(((H369*N369)*(1-IF(I369="",0,VLOOKUP(I369,Lists!$C$23:$D$27,2,FALSE)))-(V369*W369)*(1-IF(X369="",0,VLOOKUP(X369,Lists!$C$23:$D$27,2,FALSE))))/1000*VLOOKUP(F369,Lists!$C$16:$E$20,3,FALSE)*E369,"")</f>
        <v/>
      </c>
      <c r="AF369" s="125" t="str" cm="1">
        <f t="array" ref="AF369">IFERROR(V369*_xlfn.XLOOKUP(1,(P369=Lists!$G$20:$G$63)*(Q369=Lists!$H$20:$H$63),Lists!$I$20:$I$63),"")</f>
        <v/>
      </c>
      <c r="AG369" s="125" t="str">
        <f>IFERROR(IF(I369=X369,"",IF(X369="","",VLOOKUP(X369,Lists!$G$66:$H$70,2,FALSE)*V369*W369)),"")</f>
        <v/>
      </c>
      <c r="AH369" s="108" t="str">
        <f>IFERROR(VLOOKUP(J369,Lists!$G$3:$J$17,2,FALSE),"")</f>
        <v/>
      </c>
      <c r="AI369" s="108" t="str">
        <f>IFERROR(VLOOKUP(J369,Lists!$G$3:$J$17,3,FALSE),"")</f>
        <v/>
      </c>
      <c r="AJ369" s="108" t="str">
        <f>IFERROR(VLOOKUP(J369,Lists!$G$3:$J$17,4,FALSE),"")</f>
        <v/>
      </c>
      <c r="AK369" s="108" t="str">
        <f>IFERROR(VLOOKUP(P369,Lists!$C$30:$D$47,2,FALSE),"")</f>
        <v/>
      </c>
    </row>
    <row r="370" spans="2:37" x14ac:dyDescent="0.25">
      <c r="B370" s="5"/>
      <c r="C370" s="5"/>
      <c r="D370" s="122" t="str">
        <f>IFERROR(VLOOKUP(C370,Lists!$B$3:$E$13,3,FALSE),"")</f>
        <v/>
      </c>
      <c r="E370" s="123" t="str">
        <f>IFERROR(VLOOKUP(C370,Lists!$B$3:$E$13,4,FALSE),"")</f>
        <v/>
      </c>
      <c r="F370" s="5"/>
      <c r="H370" s="5"/>
      <c r="I370" s="5"/>
      <c r="J370" s="5"/>
      <c r="K370" s="5"/>
      <c r="L370" s="5"/>
      <c r="M370" s="5"/>
      <c r="N370" s="122" t="str" cm="1">
        <f t="array" ref="N370">IFERROR(_xlfn.XLOOKUP(1,(J370=Lists!$AC$3:$AC$886)*(K370=Lists!$AD$3:$AD$886)*(L370=Lists!$AE$3:$AE$886)*(M370=Lists!$AF$3:$AF$886),Lists!$AG$3:$AG$886),"")</f>
        <v/>
      </c>
      <c r="P370" s="5"/>
      <c r="Q370" s="5"/>
      <c r="R370" s="5"/>
      <c r="S370" s="5"/>
      <c r="T370" s="5"/>
      <c r="U370" s="5"/>
      <c r="V370" s="5"/>
      <c r="W370" s="5"/>
      <c r="X370" s="5"/>
      <c r="Z370" s="122" t="str">
        <f>IFERROR(((H370*N370)-(V370*W370))/1000*VLOOKUP(F370,Lists!$C$16:$E$20,2,FALSE)*D370,"")</f>
        <v/>
      </c>
      <c r="AA370" s="124" t="str">
        <f>IFERROR(((H370*N370)-(V370*W370))/1000*VLOOKUP(F370,Lists!$C$16:$E$20,3,FALSE)*E370,"")</f>
        <v/>
      </c>
      <c r="AB370" s="122" t="str">
        <f t="shared" si="11"/>
        <v/>
      </c>
      <c r="AC370" s="124" t="str">
        <f t="shared" si="10"/>
        <v/>
      </c>
      <c r="AD370" s="122" t="str">
        <f>IFERROR(((H370*N370)*(1-IF(I370="",0,VLOOKUP(I370,Lists!$C$23:$D$27,2,FALSE)))-(V370*W370)*(1-IF(X370="",0,VLOOKUP(X370,Lists!$C$23:$D$27,2,FALSE))))/1000*VLOOKUP(F370,Lists!$C$16:$E$20,2,FALSE)*D370,"")</f>
        <v/>
      </c>
      <c r="AE370" s="124" t="str">
        <f>IFERROR(((H370*N370)*(1-IF(I370="",0,VLOOKUP(I370,Lists!$C$23:$D$27,2,FALSE)))-(V370*W370)*(1-IF(X370="",0,VLOOKUP(X370,Lists!$C$23:$D$27,2,FALSE))))/1000*VLOOKUP(F370,Lists!$C$16:$E$20,3,FALSE)*E370,"")</f>
        <v/>
      </c>
      <c r="AF370" s="125" t="str" cm="1">
        <f t="array" ref="AF370">IFERROR(V370*_xlfn.XLOOKUP(1,(P370=Lists!$G$20:$G$63)*(Q370=Lists!$H$20:$H$63),Lists!$I$20:$I$63),"")</f>
        <v/>
      </c>
      <c r="AG370" s="125" t="str">
        <f>IFERROR(IF(I370=X370,"",IF(X370="","",VLOOKUP(X370,Lists!$G$66:$H$70,2,FALSE)*V370*W370)),"")</f>
        <v/>
      </c>
      <c r="AH370" s="108" t="str">
        <f>IFERROR(VLOOKUP(J370,Lists!$G$3:$J$17,2,FALSE),"")</f>
        <v/>
      </c>
      <c r="AI370" s="108" t="str">
        <f>IFERROR(VLOOKUP(J370,Lists!$G$3:$J$17,3,FALSE),"")</f>
        <v/>
      </c>
      <c r="AJ370" s="108" t="str">
        <f>IFERROR(VLOOKUP(J370,Lists!$G$3:$J$17,4,FALSE),"")</f>
        <v/>
      </c>
      <c r="AK370" s="108" t="str">
        <f>IFERROR(VLOOKUP(P370,Lists!$C$30:$D$47,2,FALSE),"")</f>
        <v/>
      </c>
    </row>
    <row r="371" spans="2:37" x14ac:dyDescent="0.25">
      <c r="B371" s="5"/>
      <c r="C371" s="5"/>
      <c r="D371" s="122" t="str">
        <f>IFERROR(VLOOKUP(C371,Lists!$B$3:$E$13,3,FALSE),"")</f>
        <v/>
      </c>
      <c r="E371" s="123" t="str">
        <f>IFERROR(VLOOKUP(C371,Lists!$B$3:$E$13,4,FALSE),"")</f>
        <v/>
      </c>
      <c r="F371" s="5"/>
      <c r="H371" s="5"/>
      <c r="I371" s="5"/>
      <c r="J371" s="5"/>
      <c r="K371" s="5"/>
      <c r="L371" s="5"/>
      <c r="M371" s="5"/>
      <c r="N371" s="122" t="str" cm="1">
        <f t="array" ref="N371">IFERROR(_xlfn.XLOOKUP(1,(J371=Lists!$AC$3:$AC$886)*(K371=Lists!$AD$3:$AD$886)*(L371=Lists!$AE$3:$AE$886)*(M371=Lists!$AF$3:$AF$886),Lists!$AG$3:$AG$886),"")</f>
        <v/>
      </c>
      <c r="P371" s="5"/>
      <c r="Q371" s="5"/>
      <c r="R371" s="5"/>
      <c r="S371" s="5"/>
      <c r="T371" s="5"/>
      <c r="U371" s="5"/>
      <c r="V371" s="5"/>
      <c r="W371" s="5"/>
      <c r="X371" s="5"/>
      <c r="Z371" s="122" t="str">
        <f>IFERROR(((H371*N371)-(V371*W371))/1000*VLOOKUP(F371,Lists!$C$16:$E$20,2,FALSE)*D371,"")</f>
        <v/>
      </c>
      <c r="AA371" s="124" t="str">
        <f>IFERROR(((H371*N371)-(V371*W371))/1000*VLOOKUP(F371,Lists!$C$16:$E$20,3,FALSE)*E371,"")</f>
        <v/>
      </c>
      <c r="AB371" s="122" t="str">
        <f t="shared" si="11"/>
        <v/>
      </c>
      <c r="AC371" s="124" t="str">
        <f t="shared" si="10"/>
        <v/>
      </c>
      <c r="AD371" s="122" t="str">
        <f>IFERROR(((H371*N371)*(1-IF(I371="",0,VLOOKUP(I371,Lists!$C$23:$D$27,2,FALSE)))-(V371*W371)*(1-IF(X371="",0,VLOOKUP(X371,Lists!$C$23:$D$27,2,FALSE))))/1000*VLOOKUP(F371,Lists!$C$16:$E$20,2,FALSE)*D371,"")</f>
        <v/>
      </c>
      <c r="AE371" s="124" t="str">
        <f>IFERROR(((H371*N371)*(1-IF(I371="",0,VLOOKUP(I371,Lists!$C$23:$D$27,2,FALSE)))-(V371*W371)*(1-IF(X371="",0,VLOOKUP(X371,Lists!$C$23:$D$27,2,FALSE))))/1000*VLOOKUP(F371,Lists!$C$16:$E$20,3,FALSE)*E371,"")</f>
        <v/>
      </c>
      <c r="AF371" s="125" t="str" cm="1">
        <f t="array" ref="AF371">IFERROR(V371*_xlfn.XLOOKUP(1,(P371=Lists!$G$20:$G$63)*(Q371=Lists!$H$20:$H$63),Lists!$I$20:$I$63),"")</f>
        <v/>
      </c>
      <c r="AG371" s="125" t="str">
        <f>IFERROR(IF(I371=X371,"",IF(X371="","",VLOOKUP(X371,Lists!$G$66:$H$70,2,FALSE)*V371*W371)),"")</f>
        <v/>
      </c>
      <c r="AH371" s="108" t="str">
        <f>IFERROR(VLOOKUP(J371,Lists!$G$3:$J$17,2,FALSE),"")</f>
        <v/>
      </c>
      <c r="AI371" s="108" t="str">
        <f>IFERROR(VLOOKUP(J371,Lists!$G$3:$J$17,3,FALSE),"")</f>
        <v/>
      </c>
      <c r="AJ371" s="108" t="str">
        <f>IFERROR(VLOOKUP(J371,Lists!$G$3:$J$17,4,FALSE),"")</f>
        <v/>
      </c>
      <c r="AK371" s="108" t="str">
        <f>IFERROR(VLOOKUP(P371,Lists!$C$30:$D$47,2,FALSE),"")</f>
        <v/>
      </c>
    </row>
    <row r="372" spans="2:37" x14ac:dyDescent="0.25">
      <c r="B372" s="5"/>
      <c r="C372" s="5"/>
      <c r="D372" s="122" t="str">
        <f>IFERROR(VLOOKUP(C372,Lists!$B$3:$E$13,3,FALSE),"")</f>
        <v/>
      </c>
      <c r="E372" s="123" t="str">
        <f>IFERROR(VLOOKUP(C372,Lists!$B$3:$E$13,4,FALSE),"")</f>
        <v/>
      </c>
      <c r="F372" s="5"/>
      <c r="H372" s="5"/>
      <c r="I372" s="5"/>
      <c r="J372" s="5"/>
      <c r="K372" s="5"/>
      <c r="L372" s="5"/>
      <c r="M372" s="5"/>
      <c r="N372" s="122" t="str" cm="1">
        <f t="array" ref="N372">IFERROR(_xlfn.XLOOKUP(1,(J372=Lists!$AC$3:$AC$886)*(K372=Lists!$AD$3:$AD$886)*(L372=Lists!$AE$3:$AE$886)*(M372=Lists!$AF$3:$AF$886),Lists!$AG$3:$AG$886),"")</f>
        <v/>
      </c>
      <c r="P372" s="5"/>
      <c r="Q372" s="5"/>
      <c r="R372" s="5"/>
      <c r="S372" s="5"/>
      <c r="T372" s="5"/>
      <c r="U372" s="5"/>
      <c r="V372" s="5"/>
      <c r="W372" s="5"/>
      <c r="X372" s="5"/>
      <c r="Z372" s="122" t="str">
        <f>IFERROR(((H372*N372)-(V372*W372))/1000*VLOOKUP(F372,Lists!$C$16:$E$20,2,FALSE)*D372,"")</f>
        <v/>
      </c>
      <c r="AA372" s="124" t="str">
        <f>IFERROR(((H372*N372)-(V372*W372))/1000*VLOOKUP(F372,Lists!$C$16:$E$20,3,FALSE)*E372,"")</f>
        <v/>
      </c>
      <c r="AB372" s="122" t="str">
        <f t="shared" si="11"/>
        <v/>
      </c>
      <c r="AC372" s="124" t="str">
        <f t="shared" si="10"/>
        <v/>
      </c>
      <c r="AD372" s="122" t="str">
        <f>IFERROR(((H372*N372)*(1-IF(I372="",0,VLOOKUP(I372,Lists!$C$23:$D$27,2,FALSE)))-(V372*W372)*(1-IF(X372="",0,VLOOKUP(X372,Lists!$C$23:$D$27,2,FALSE))))/1000*VLOOKUP(F372,Lists!$C$16:$E$20,2,FALSE)*D372,"")</f>
        <v/>
      </c>
      <c r="AE372" s="124" t="str">
        <f>IFERROR(((H372*N372)*(1-IF(I372="",0,VLOOKUP(I372,Lists!$C$23:$D$27,2,FALSE)))-(V372*W372)*(1-IF(X372="",0,VLOOKUP(X372,Lists!$C$23:$D$27,2,FALSE))))/1000*VLOOKUP(F372,Lists!$C$16:$E$20,3,FALSE)*E372,"")</f>
        <v/>
      </c>
      <c r="AF372" s="125" t="str" cm="1">
        <f t="array" ref="AF372">IFERROR(V372*_xlfn.XLOOKUP(1,(P372=Lists!$G$20:$G$63)*(Q372=Lists!$H$20:$H$63),Lists!$I$20:$I$63),"")</f>
        <v/>
      </c>
      <c r="AG372" s="125" t="str">
        <f>IFERROR(IF(I372=X372,"",IF(X372="","",VLOOKUP(X372,Lists!$G$66:$H$70,2,FALSE)*V372*W372)),"")</f>
        <v/>
      </c>
      <c r="AH372" s="108" t="str">
        <f>IFERROR(VLOOKUP(J372,Lists!$G$3:$J$17,2,FALSE),"")</f>
        <v/>
      </c>
      <c r="AI372" s="108" t="str">
        <f>IFERROR(VLOOKUP(J372,Lists!$G$3:$J$17,3,FALSE),"")</f>
        <v/>
      </c>
      <c r="AJ372" s="108" t="str">
        <f>IFERROR(VLOOKUP(J372,Lists!$G$3:$J$17,4,FALSE),"")</f>
        <v/>
      </c>
      <c r="AK372" s="108" t="str">
        <f>IFERROR(VLOOKUP(P372,Lists!$C$30:$D$47,2,FALSE),"")</f>
        <v/>
      </c>
    </row>
    <row r="373" spans="2:37" x14ac:dyDescent="0.25">
      <c r="B373" s="5"/>
      <c r="C373" s="5"/>
      <c r="D373" s="122" t="str">
        <f>IFERROR(VLOOKUP(C373,Lists!$B$3:$E$13,3,FALSE),"")</f>
        <v/>
      </c>
      <c r="E373" s="123" t="str">
        <f>IFERROR(VLOOKUP(C373,Lists!$B$3:$E$13,4,FALSE),"")</f>
        <v/>
      </c>
      <c r="F373" s="5"/>
      <c r="H373" s="5"/>
      <c r="I373" s="5"/>
      <c r="J373" s="5"/>
      <c r="K373" s="5"/>
      <c r="L373" s="5"/>
      <c r="M373" s="5"/>
      <c r="N373" s="122" t="str" cm="1">
        <f t="array" ref="N373">IFERROR(_xlfn.XLOOKUP(1,(J373=Lists!$AC$3:$AC$886)*(K373=Lists!$AD$3:$AD$886)*(L373=Lists!$AE$3:$AE$886)*(M373=Lists!$AF$3:$AF$886),Lists!$AG$3:$AG$886),"")</f>
        <v/>
      </c>
      <c r="P373" s="5"/>
      <c r="Q373" s="5"/>
      <c r="R373" s="5"/>
      <c r="S373" s="5"/>
      <c r="T373" s="5"/>
      <c r="U373" s="5"/>
      <c r="V373" s="5"/>
      <c r="W373" s="5"/>
      <c r="X373" s="5"/>
      <c r="Z373" s="122" t="str">
        <f>IFERROR(((H373*N373)-(V373*W373))/1000*VLOOKUP(F373,Lists!$C$16:$E$20,2,FALSE)*D373,"")</f>
        <v/>
      </c>
      <c r="AA373" s="124" t="str">
        <f>IFERROR(((H373*N373)-(V373*W373))/1000*VLOOKUP(F373,Lists!$C$16:$E$20,3,FALSE)*E373,"")</f>
        <v/>
      </c>
      <c r="AB373" s="122" t="str">
        <f t="shared" si="11"/>
        <v/>
      </c>
      <c r="AC373" s="124" t="str">
        <f t="shared" si="10"/>
        <v/>
      </c>
      <c r="AD373" s="122" t="str">
        <f>IFERROR(((H373*N373)*(1-IF(I373="",0,VLOOKUP(I373,Lists!$C$23:$D$27,2,FALSE)))-(V373*W373)*(1-IF(X373="",0,VLOOKUP(X373,Lists!$C$23:$D$27,2,FALSE))))/1000*VLOOKUP(F373,Lists!$C$16:$E$20,2,FALSE)*D373,"")</f>
        <v/>
      </c>
      <c r="AE373" s="124" t="str">
        <f>IFERROR(((H373*N373)*(1-IF(I373="",0,VLOOKUP(I373,Lists!$C$23:$D$27,2,FALSE)))-(V373*W373)*(1-IF(X373="",0,VLOOKUP(X373,Lists!$C$23:$D$27,2,FALSE))))/1000*VLOOKUP(F373,Lists!$C$16:$E$20,3,FALSE)*E373,"")</f>
        <v/>
      </c>
      <c r="AF373" s="125" t="str" cm="1">
        <f t="array" ref="AF373">IFERROR(V373*_xlfn.XLOOKUP(1,(P373=Lists!$G$20:$G$63)*(Q373=Lists!$H$20:$H$63),Lists!$I$20:$I$63),"")</f>
        <v/>
      </c>
      <c r="AG373" s="125" t="str">
        <f>IFERROR(IF(I373=X373,"",IF(X373="","",VLOOKUP(X373,Lists!$G$66:$H$70,2,FALSE)*V373*W373)),"")</f>
        <v/>
      </c>
      <c r="AH373" s="108" t="str">
        <f>IFERROR(VLOOKUP(J373,Lists!$G$3:$J$17,2,FALSE),"")</f>
        <v/>
      </c>
      <c r="AI373" s="108" t="str">
        <f>IFERROR(VLOOKUP(J373,Lists!$G$3:$J$17,3,FALSE),"")</f>
        <v/>
      </c>
      <c r="AJ373" s="108" t="str">
        <f>IFERROR(VLOOKUP(J373,Lists!$G$3:$J$17,4,FALSE),"")</f>
        <v/>
      </c>
      <c r="AK373" s="108" t="str">
        <f>IFERROR(VLOOKUP(P373,Lists!$C$30:$D$47,2,FALSE),"")</f>
        <v/>
      </c>
    </row>
    <row r="374" spans="2:37" x14ac:dyDescent="0.25">
      <c r="B374" s="5"/>
      <c r="C374" s="5"/>
      <c r="D374" s="122" t="str">
        <f>IFERROR(VLOOKUP(C374,Lists!$B$3:$E$13,3,FALSE),"")</f>
        <v/>
      </c>
      <c r="E374" s="123" t="str">
        <f>IFERROR(VLOOKUP(C374,Lists!$B$3:$E$13,4,FALSE),"")</f>
        <v/>
      </c>
      <c r="F374" s="5"/>
      <c r="H374" s="5"/>
      <c r="I374" s="5"/>
      <c r="J374" s="5"/>
      <c r="K374" s="5"/>
      <c r="L374" s="5"/>
      <c r="M374" s="5"/>
      <c r="N374" s="122" t="str" cm="1">
        <f t="array" ref="N374">IFERROR(_xlfn.XLOOKUP(1,(J374=Lists!$AC$3:$AC$886)*(K374=Lists!$AD$3:$AD$886)*(L374=Lists!$AE$3:$AE$886)*(M374=Lists!$AF$3:$AF$886),Lists!$AG$3:$AG$886),"")</f>
        <v/>
      </c>
      <c r="P374" s="5"/>
      <c r="Q374" s="5"/>
      <c r="R374" s="5"/>
      <c r="S374" s="5"/>
      <c r="T374" s="5"/>
      <c r="U374" s="5"/>
      <c r="V374" s="5"/>
      <c r="W374" s="5"/>
      <c r="X374" s="5"/>
      <c r="Z374" s="122" t="str">
        <f>IFERROR(((H374*N374)-(V374*W374))/1000*VLOOKUP(F374,Lists!$C$16:$E$20,2,FALSE)*D374,"")</f>
        <v/>
      </c>
      <c r="AA374" s="124" t="str">
        <f>IFERROR(((H374*N374)-(V374*W374))/1000*VLOOKUP(F374,Lists!$C$16:$E$20,3,FALSE)*E374,"")</f>
        <v/>
      </c>
      <c r="AB374" s="122" t="str">
        <f t="shared" si="11"/>
        <v/>
      </c>
      <c r="AC374" s="124" t="str">
        <f t="shared" si="10"/>
        <v/>
      </c>
      <c r="AD374" s="122" t="str">
        <f>IFERROR(((H374*N374)*(1-IF(I374="",0,VLOOKUP(I374,Lists!$C$23:$D$27,2,FALSE)))-(V374*W374)*(1-IF(X374="",0,VLOOKUP(X374,Lists!$C$23:$D$27,2,FALSE))))/1000*VLOOKUP(F374,Lists!$C$16:$E$20,2,FALSE)*D374,"")</f>
        <v/>
      </c>
      <c r="AE374" s="124" t="str">
        <f>IFERROR(((H374*N374)*(1-IF(I374="",0,VLOOKUP(I374,Lists!$C$23:$D$27,2,FALSE)))-(V374*W374)*(1-IF(X374="",0,VLOOKUP(X374,Lists!$C$23:$D$27,2,FALSE))))/1000*VLOOKUP(F374,Lists!$C$16:$E$20,3,FALSE)*E374,"")</f>
        <v/>
      </c>
      <c r="AF374" s="125" t="str" cm="1">
        <f t="array" ref="AF374">IFERROR(V374*_xlfn.XLOOKUP(1,(P374=Lists!$G$20:$G$63)*(Q374=Lists!$H$20:$H$63),Lists!$I$20:$I$63),"")</f>
        <v/>
      </c>
      <c r="AG374" s="125" t="str">
        <f>IFERROR(IF(I374=X374,"",IF(X374="","",VLOOKUP(X374,Lists!$G$66:$H$70,2,FALSE)*V374*W374)),"")</f>
        <v/>
      </c>
      <c r="AH374" s="108" t="str">
        <f>IFERROR(VLOOKUP(J374,Lists!$G$3:$J$17,2,FALSE),"")</f>
        <v/>
      </c>
      <c r="AI374" s="108" t="str">
        <f>IFERROR(VLOOKUP(J374,Lists!$G$3:$J$17,3,FALSE),"")</f>
        <v/>
      </c>
      <c r="AJ374" s="108" t="str">
        <f>IFERROR(VLOOKUP(J374,Lists!$G$3:$J$17,4,FALSE),"")</f>
        <v/>
      </c>
      <c r="AK374" s="108" t="str">
        <f>IFERROR(VLOOKUP(P374,Lists!$C$30:$D$47,2,FALSE),"")</f>
        <v/>
      </c>
    </row>
    <row r="375" spans="2:37" x14ac:dyDescent="0.25">
      <c r="B375" s="5"/>
      <c r="C375" s="5"/>
      <c r="D375" s="122" t="str">
        <f>IFERROR(VLOOKUP(C375,Lists!$B$3:$E$13,3,FALSE),"")</f>
        <v/>
      </c>
      <c r="E375" s="123" t="str">
        <f>IFERROR(VLOOKUP(C375,Lists!$B$3:$E$13,4,FALSE),"")</f>
        <v/>
      </c>
      <c r="F375" s="5"/>
      <c r="H375" s="5"/>
      <c r="I375" s="5"/>
      <c r="J375" s="5"/>
      <c r="K375" s="5"/>
      <c r="L375" s="5"/>
      <c r="M375" s="5"/>
      <c r="N375" s="122" t="str" cm="1">
        <f t="array" ref="N375">IFERROR(_xlfn.XLOOKUP(1,(J375=Lists!$AC$3:$AC$886)*(K375=Lists!$AD$3:$AD$886)*(L375=Lists!$AE$3:$AE$886)*(M375=Lists!$AF$3:$AF$886),Lists!$AG$3:$AG$886),"")</f>
        <v/>
      </c>
      <c r="P375" s="5"/>
      <c r="Q375" s="5"/>
      <c r="R375" s="5"/>
      <c r="S375" s="5"/>
      <c r="T375" s="5"/>
      <c r="U375" s="5"/>
      <c r="V375" s="5"/>
      <c r="W375" s="5"/>
      <c r="X375" s="5"/>
      <c r="Z375" s="122" t="str">
        <f>IFERROR(((H375*N375)-(V375*W375))/1000*VLOOKUP(F375,Lists!$C$16:$E$20,2,FALSE)*D375,"")</f>
        <v/>
      </c>
      <c r="AA375" s="124" t="str">
        <f>IFERROR(((H375*N375)-(V375*W375))/1000*VLOOKUP(F375,Lists!$C$16:$E$20,3,FALSE)*E375,"")</f>
        <v/>
      </c>
      <c r="AB375" s="122" t="str">
        <f t="shared" si="11"/>
        <v/>
      </c>
      <c r="AC375" s="124" t="str">
        <f t="shared" si="10"/>
        <v/>
      </c>
      <c r="AD375" s="122" t="str">
        <f>IFERROR(((H375*N375)*(1-IF(I375="",0,VLOOKUP(I375,Lists!$C$23:$D$27,2,FALSE)))-(V375*W375)*(1-IF(X375="",0,VLOOKUP(X375,Lists!$C$23:$D$27,2,FALSE))))/1000*VLOOKUP(F375,Lists!$C$16:$E$20,2,FALSE)*D375,"")</f>
        <v/>
      </c>
      <c r="AE375" s="124" t="str">
        <f>IFERROR(((H375*N375)*(1-IF(I375="",0,VLOOKUP(I375,Lists!$C$23:$D$27,2,FALSE)))-(V375*W375)*(1-IF(X375="",0,VLOOKUP(X375,Lists!$C$23:$D$27,2,FALSE))))/1000*VLOOKUP(F375,Lists!$C$16:$E$20,3,FALSE)*E375,"")</f>
        <v/>
      </c>
      <c r="AF375" s="125" t="str" cm="1">
        <f t="array" ref="AF375">IFERROR(V375*_xlfn.XLOOKUP(1,(P375=Lists!$G$20:$G$63)*(Q375=Lists!$H$20:$H$63),Lists!$I$20:$I$63),"")</f>
        <v/>
      </c>
      <c r="AG375" s="125" t="str">
        <f>IFERROR(IF(I375=X375,"",IF(X375="","",VLOOKUP(X375,Lists!$G$66:$H$70,2,FALSE)*V375*W375)),"")</f>
        <v/>
      </c>
      <c r="AH375" s="108" t="str">
        <f>IFERROR(VLOOKUP(J375,Lists!$G$3:$J$17,2,FALSE),"")</f>
        <v/>
      </c>
      <c r="AI375" s="108" t="str">
        <f>IFERROR(VLOOKUP(J375,Lists!$G$3:$J$17,3,FALSE),"")</f>
        <v/>
      </c>
      <c r="AJ375" s="108" t="str">
        <f>IFERROR(VLOOKUP(J375,Lists!$G$3:$J$17,4,FALSE),"")</f>
        <v/>
      </c>
      <c r="AK375" s="108" t="str">
        <f>IFERROR(VLOOKUP(P375,Lists!$C$30:$D$47,2,FALSE),"")</f>
        <v/>
      </c>
    </row>
    <row r="376" spans="2:37" x14ac:dyDescent="0.25">
      <c r="B376" s="5"/>
      <c r="C376" s="5"/>
      <c r="D376" s="122" t="str">
        <f>IFERROR(VLOOKUP(C376,Lists!$B$3:$E$13,3,FALSE),"")</f>
        <v/>
      </c>
      <c r="E376" s="123" t="str">
        <f>IFERROR(VLOOKUP(C376,Lists!$B$3:$E$13,4,FALSE),"")</f>
        <v/>
      </c>
      <c r="F376" s="5"/>
      <c r="H376" s="5"/>
      <c r="I376" s="5"/>
      <c r="J376" s="5"/>
      <c r="K376" s="5"/>
      <c r="L376" s="5"/>
      <c r="M376" s="5"/>
      <c r="N376" s="122" t="str" cm="1">
        <f t="array" ref="N376">IFERROR(_xlfn.XLOOKUP(1,(J376=Lists!$AC$3:$AC$886)*(K376=Lists!$AD$3:$AD$886)*(L376=Lists!$AE$3:$AE$886)*(M376=Lists!$AF$3:$AF$886),Lists!$AG$3:$AG$886),"")</f>
        <v/>
      </c>
      <c r="P376" s="5"/>
      <c r="Q376" s="5"/>
      <c r="R376" s="5"/>
      <c r="S376" s="5"/>
      <c r="T376" s="5"/>
      <c r="U376" s="5"/>
      <c r="V376" s="5"/>
      <c r="W376" s="5"/>
      <c r="X376" s="5"/>
      <c r="Z376" s="122" t="str">
        <f>IFERROR(((H376*N376)-(V376*W376))/1000*VLOOKUP(F376,Lists!$C$16:$E$20,2,FALSE)*D376,"")</f>
        <v/>
      </c>
      <c r="AA376" s="124" t="str">
        <f>IFERROR(((H376*N376)-(V376*W376))/1000*VLOOKUP(F376,Lists!$C$16:$E$20,3,FALSE)*E376,"")</f>
        <v/>
      </c>
      <c r="AB376" s="122" t="str">
        <f t="shared" si="11"/>
        <v/>
      </c>
      <c r="AC376" s="124" t="str">
        <f t="shared" si="10"/>
        <v/>
      </c>
      <c r="AD376" s="122" t="str">
        <f>IFERROR(((H376*N376)*(1-IF(I376="",0,VLOOKUP(I376,Lists!$C$23:$D$27,2,FALSE)))-(V376*W376)*(1-IF(X376="",0,VLOOKUP(X376,Lists!$C$23:$D$27,2,FALSE))))/1000*VLOOKUP(F376,Lists!$C$16:$E$20,2,FALSE)*D376,"")</f>
        <v/>
      </c>
      <c r="AE376" s="124" t="str">
        <f>IFERROR(((H376*N376)*(1-IF(I376="",0,VLOOKUP(I376,Lists!$C$23:$D$27,2,FALSE)))-(V376*W376)*(1-IF(X376="",0,VLOOKUP(X376,Lists!$C$23:$D$27,2,FALSE))))/1000*VLOOKUP(F376,Lists!$C$16:$E$20,3,FALSE)*E376,"")</f>
        <v/>
      </c>
      <c r="AF376" s="125" t="str" cm="1">
        <f t="array" ref="AF376">IFERROR(V376*_xlfn.XLOOKUP(1,(P376=Lists!$G$20:$G$63)*(Q376=Lists!$H$20:$H$63),Lists!$I$20:$I$63),"")</f>
        <v/>
      </c>
      <c r="AG376" s="125" t="str">
        <f>IFERROR(IF(I376=X376,"",IF(X376="","",VLOOKUP(X376,Lists!$G$66:$H$70,2,FALSE)*V376*W376)),"")</f>
        <v/>
      </c>
      <c r="AH376" s="108" t="str">
        <f>IFERROR(VLOOKUP(J376,Lists!$G$3:$J$17,2,FALSE),"")</f>
        <v/>
      </c>
      <c r="AI376" s="108" t="str">
        <f>IFERROR(VLOOKUP(J376,Lists!$G$3:$J$17,3,FALSE),"")</f>
        <v/>
      </c>
      <c r="AJ376" s="108" t="str">
        <f>IFERROR(VLOOKUP(J376,Lists!$G$3:$J$17,4,FALSE),"")</f>
        <v/>
      </c>
      <c r="AK376" s="108" t="str">
        <f>IFERROR(VLOOKUP(P376,Lists!$C$30:$D$47,2,FALSE),"")</f>
        <v/>
      </c>
    </row>
    <row r="377" spans="2:37" x14ac:dyDescent="0.25">
      <c r="B377" s="5"/>
      <c r="C377" s="5"/>
      <c r="D377" s="122" t="str">
        <f>IFERROR(VLOOKUP(C377,Lists!$B$3:$E$13,3,FALSE),"")</f>
        <v/>
      </c>
      <c r="E377" s="123" t="str">
        <f>IFERROR(VLOOKUP(C377,Lists!$B$3:$E$13,4,FALSE),"")</f>
        <v/>
      </c>
      <c r="F377" s="5"/>
      <c r="H377" s="5"/>
      <c r="I377" s="5"/>
      <c r="J377" s="5"/>
      <c r="K377" s="5"/>
      <c r="L377" s="5"/>
      <c r="M377" s="5"/>
      <c r="N377" s="122" t="str" cm="1">
        <f t="array" ref="N377">IFERROR(_xlfn.XLOOKUP(1,(J377=Lists!$AC$3:$AC$886)*(K377=Lists!$AD$3:$AD$886)*(L377=Lists!$AE$3:$AE$886)*(M377=Lists!$AF$3:$AF$886),Lists!$AG$3:$AG$886),"")</f>
        <v/>
      </c>
      <c r="P377" s="5"/>
      <c r="Q377" s="5"/>
      <c r="R377" s="5"/>
      <c r="S377" s="5"/>
      <c r="T377" s="5"/>
      <c r="U377" s="5"/>
      <c r="V377" s="5"/>
      <c r="W377" s="5"/>
      <c r="X377" s="5"/>
      <c r="Z377" s="122" t="str">
        <f>IFERROR(((H377*N377)-(V377*W377))/1000*VLOOKUP(F377,Lists!$C$16:$E$20,2,FALSE)*D377,"")</f>
        <v/>
      </c>
      <c r="AA377" s="124" t="str">
        <f>IFERROR(((H377*N377)-(V377*W377))/1000*VLOOKUP(F377,Lists!$C$16:$E$20,3,FALSE)*E377,"")</f>
        <v/>
      </c>
      <c r="AB377" s="122" t="str">
        <f t="shared" si="11"/>
        <v/>
      </c>
      <c r="AC377" s="124" t="str">
        <f t="shared" si="10"/>
        <v/>
      </c>
      <c r="AD377" s="122" t="str">
        <f>IFERROR(((H377*N377)*(1-IF(I377="",0,VLOOKUP(I377,Lists!$C$23:$D$27,2,FALSE)))-(V377*W377)*(1-IF(X377="",0,VLOOKUP(X377,Lists!$C$23:$D$27,2,FALSE))))/1000*VLOOKUP(F377,Lists!$C$16:$E$20,2,FALSE)*D377,"")</f>
        <v/>
      </c>
      <c r="AE377" s="124" t="str">
        <f>IFERROR(((H377*N377)*(1-IF(I377="",0,VLOOKUP(I377,Lists!$C$23:$D$27,2,FALSE)))-(V377*W377)*(1-IF(X377="",0,VLOOKUP(X377,Lists!$C$23:$D$27,2,FALSE))))/1000*VLOOKUP(F377,Lists!$C$16:$E$20,3,FALSE)*E377,"")</f>
        <v/>
      </c>
      <c r="AF377" s="125" t="str" cm="1">
        <f t="array" ref="AF377">IFERROR(V377*_xlfn.XLOOKUP(1,(P377=Lists!$G$20:$G$63)*(Q377=Lists!$H$20:$H$63),Lists!$I$20:$I$63),"")</f>
        <v/>
      </c>
      <c r="AG377" s="125" t="str">
        <f>IFERROR(IF(I377=X377,"",IF(X377="","",VLOOKUP(X377,Lists!$G$66:$H$70,2,FALSE)*V377*W377)),"")</f>
        <v/>
      </c>
      <c r="AH377" s="108" t="str">
        <f>IFERROR(VLOOKUP(J377,Lists!$G$3:$J$17,2,FALSE),"")</f>
        <v/>
      </c>
      <c r="AI377" s="108" t="str">
        <f>IFERROR(VLOOKUP(J377,Lists!$G$3:$J$17,3,FALSE),"")</f>
        <v/>
      </c>
      <c r="AJ377" s="108" t="str">
        <f>IFERROR(VLOOKUP(J377,Lists!$G$3:$J$17,4,FALSE),"")</f>
        <v/>
      </c>
      <c r="AK377" s="108" t="str">
        <f>IFERROR(VLOOKUP(P377,Lists!$C$30:$D$47,2,FALSE),"")</f>
        <v/>
      </c>
    </row>
    <row r="378" spans="2:37" x14ac:dyDescent="0.25">
      <c r="B378" s="5"/>
      <c r="C378" s="5"/>
      <c r="D378" s="122" t="str">
        <f>IFERROR(VLOOKUP(C378,Lists!$B$3:$E$13,3,FALSE),"")</f>
        <v/>
      </c>
      <c r="E378" s="123" t="str">
        <f>IFERROR(VLOOKUP(C378,Lists!$B$3:$E$13,4,FALSE),"")</f>
        <v/>
      </c>
      <c r="F378" s="5"/>
      <c r="H378" s="5"/>
      <c r="I378" s="5"/>
      <c r="J378" s="5"/>
      <c r="K378" s="5"/>
      <c r="L378" s="5"/>
      <c r="M378" s="5"/>
      <c r="N378" s="122" t="str" cm="1">
        <f t="array" ref="N378">IFERROR(_xlfn.XLOOKUP(1,(J378=Lists!$AC$3:$AC$886)*(K378=Lists!$AD$3:$AD$886)*(L378=Lists!$AE$3:$AE$886)*(M378=Lists!$AF$3:$AF$886),Lists!$AG$3:$AG$886),"")</f>
        <v/>
      </c>
      <c r="P378" s="5"/>
      <c r="Q378" s="5"/>
      <c r="R378" s="5"/>
      <c r="S378" s="5"/>
      <c r="T378" s="5"/>
      <c r="U378" s="5"/>
      <c r="V378" s="5"/>
      <c r="W378" s="5"/>
      <c r="X378" s="5"/>
      <c r="Z378" s="122" t="str">
        <f>IFERROR(((H378*N378)-(V378*W378))/1000*VLOOKUP(F378,Lists!$C$16:$E$20,2,FALSE)*D378,"")</f>
        <v/>
      </c>
      <c r="AA378" s="124" t="str">
        <f>IFERROR(((H378*N378)-(V378*W378))/1000*VLOOKUP(F378,Lists!$C$16:$E$20,3,FALSE)*E378,"")</f>
        <v/>
      </c>
      <c r="AB378" s="122" t="str">
        <f t="shared" si="11"/>
        <v/>
      </c>
      <c r="AC378" s="124" t="str">
        <f t="shared" si="10"/>
        <v/>
      </c>
      <c r="AD378" s="122" t="str">
        <f>IFERROR(((H378*N378)*(1-IF(I378="",0,VLOOKUP(I378,Lists!$C$23:$D$27,2,FALSE)))-(V378*W378)*(1-IF(X378="",0,VLOOKUP(X378,Lists!$C$23:$D$27,2,FALSE))))/1000*VLOOKUP(F378,Lists!$C$16:$E$20,2,FALSE)*D378,"")</f>
        <v/>
      </c>
      <c r="AE378" s="124" t="str">
        <f>IFERROR(((H378*N378)*(1-IF(I378="",0,VLOOKUP(I378,Lists!$C$23:$D$27,2,FALSE)))-(V378*W378)*(1-IF(X378="",0,VLOOKUP(X378,Lists!$C$23:$D$27,2,FALSE))))/1000*VLOOKUP(F378,Lists!$C$16:$E$20,3,FALSE)*E378,"")</f>
        <v/>
      </c>
      <c r="AF378" s="125" t="str" cm="1">
        <f t="array" ref="AF378">IFERROR(V378*_xlfn.XLOOKUP(1,(P378=Lists!$G$20:$G$63)*(Q378=Lists!$H$20:$H$63),Lists!$I$20:$I$63),"")</f>
        <v/>
      </c>
      <c r="AG378" s="125" t="str">
        <f>IFERROR(IF(I378=X378,"",IF(X378="","",VLOOKUP(X378,Lists!$G$66:$H$70,2,FALSE)*V378*W378)),"")</f>
        <v/>
      </c>
      <c r="AH378" s="108" t="str">
        <f>IFERROR(VLOOKUP(J378,Lists!$G$3:$J$17,2,FALSE),"")</f>
        <v/>
      </c>
      <c r="AI378" s="108" t="str">
        <f>IFERROR(VLOOKUP(J378,Lists!$G$3:$J$17,3,FALSE),"")</f>
        <v/>
      </c>
      <c r="AJ378" s="108" t="str">
        <f>IFERROR(VLOOKUP(J378,Lists!$G$3:$J$17,4,FALSE),"")</f>
        <v/>
      </c>
      <c r="AK378" s="108" t="str">
        <f>IFERROR(VLOOKUP(P378,Lists!$C$30:$D$47,2,FALSE),"")</f>
        <v/>
      </c>
    </row>
    <row r="379" spans="2:37" x14ac:dyDescent="0.25">
      <c r="B379" s="5"/>
      <c r="C379" s="5"/>
      <c r="D379" s="122" t="str">
        <f>IFERROR(VLOOKUP(C379,Lists!$B$3:$E$13,3,FALSE),"")</f>
        <v/>
      </c>
      <c r="E379" s="123" t="str">
        <f>IFERROR(VLOOKUP(C379,Lists!$B$3:$E$13,4,FALSE),"")</f>
        <v/>
      </c>
      <c r="F379" s="5"/>
      <c r="H379" s="5"/>
      <c r="I379" s="5"/>
      <c r="J379" s="5"/>
      <c r="K379" s="5"/>
      <c r="L379" s="5"/>
      <c r="M379" s="5"/>
      <c r="N379" s="122" t="str" cm="1">
        <f t="array" ref="N379">IFERROR(_xlfn.XLOOKUP(1,(J379=Lists!$AC$3:$AC$886)*(K379=Lists!$AD$3:$AD$886)*(L379=Lists!$AE$3:$AE$886)*(M379=Lists!$AF$3:$AF$886),Lists!$AG$3:$AG$886),"")</f>
        <v/>
      </c>
      <c r="P379" s="5"/>
      <c r="Q379" s="5"/>
      <c r="R379" s="5"/>
      <c r="S379" s="5"/>
      <c r="T379" s="5"/>
      <c r="U379" s="5"/>
      <c r="V379" s="5"/>
      <c r="W379" s="5"/>
      <c r="X379" s="5"/>
      <c r="Z379" s="122" t="str">
        <f>IFERROR(((H379*N379)-(V379*W379))/1000*VLOOKUP(F379,Lists!$C$16:$E$20,2,FALSE)*D379,"")</f>
        <v/>
      </c>
      <c r="AA379" s="124" t="str">
        <f>IFERROR(((H379*N379)-(V379*W379))/1000*VLOOKUP(F379,Lists!$C$16:$E$20,3,FALSE)*E379,"")</f>
        <v/>
      </c>
      <c r="AB379" s="122" t="str">
        <f t="shared" si="11"/>
        <v/>
      </c>
      <c r="AC379" s="124" t="str">
        <f t="shared" si="10"/>
        <v/>
      </c>
      <c r="AD379" s="122" t="str">
        <f>IFERROR(((H379*N379)*(1-IF(I379="",0,VLOOKUP(I379,Lists!$C$23:$D$27,2,FALSE)))-(V379*W379)*(1-IF(X379="",0,VLOOKUP(X379,Lists!$C$23:$D$27,2,FALSE))))/1000*VLOOKUP(F379,Lists!$C$16:$E$20,2,FALSE)*D379,"")</f>
        <v/>
      </c>
      <c r="AE379" s="124" t="str">
        <f>IFERROR(((H379*N379)*(1-IF(I379="",0,VLOOKUP(I379,Lists!$C$23:$D$27,2,FALSE)))-(V379*W379)*(1-IF(X379="",0,VLOOKUP(X379,Lists!$C$23:$D$27,2,FALSE))))/1000*VLOOKUP(F379,Lists!$C$16:$E$20,3,FALSE)*E379,"")</f>
        <v/>
      </c>
      <c r="AF379" s="125" t="str" cm="1">
        <f t="array" ref="AF379">IFERROR(V379*_xlfn.XLOOKUP(1,(P379=Lists!$G$20:$G$63)*(Q379=Lists!$H$20:$H$63),Lists!$I$20:$I$63),"")</f>
        <v/>
      </c>
      <c r="AG379" s="125" t="str">
        <f>IFERROR(IF(I379=X379,"",IF(X379="","",VLOOKUP(X379,Lists!$G$66:$H$70,2,FALSE)*V379*W379)),"")</f>
        <v/>
      </c>
      <c r="AH379" s="108" t="str">
        <f>IFERROR(VLOOKUP(J379,Lists!$G$3:$J$17,2,FALSE),"")</f>
        <v/>
      </c>
      <c r="AI379" s="108" t="str">
        <f>IFERROR(VLOOKUP(J379,Lists!$G$3:$J$17,3,FALSE),"")</f>
        <v/>
      </c>
      <c r="AJ379" s="108" t="str">
        <f>IFERROR(VLOOKUP(J379,Lists!$G$3:$J$17,4,FALSE),"")</f>
        <v/>
      </c>
      <c r="AK379" s="108" t="str">
        <f>IFERROR(VLOOKUP(P379,Lists!$C$30:$D$47,2,FALSE),"")</f>
        <v/>
      </c>
    </row>
    <row r="380" spans="2:37" x14ac:dyDescent="0.25">
      <c r="B380" s="5"/>
      <c r="C380" s="5"/>
      <c r="D380" s="122" t="str">
        <f>IFERROR(VLOOKUP(C380,Lists!$B$3:$E$13,3,FALSE),"")</f>
        <v/>
      </c>
      <c r="E380" s="123" t="str">
        <f>IFERROR(VLOOKUP(C380,Lists!$B$3:$E$13,4,FALSE),"")</f>
        <v/>
      </c>
      <c r="F380" s="5"/>
      <c r="H380" s="5"/>
      <c r="I380" s="5"/>
      <c r="J380" s="5"/>
      <c r="K380" s="5"/>
      <c r="L380" s="5"/>
      <c r="M380" s="5"/>
      <c r="N380" s="122" t="str" cm="1">
        <f t="array" ref="N380">IFERROR(_xlfn.XLOOKUP(1,(J380=Lists!$AC$3:$AC$886)*(K380=Lists!$AD$3:$AD$886)*(L380=Lists!$AE$3:$AE$886)*(M380=Lists!$AF$3:$AF$886),Lists!$AG$3:$AG$886),"")</f>
        <v/>
      </c>
      <c r="P380" s="5"/>
      <c r="Q380" s="5"/>
      <c r="R380" s="5"/>
      <c r="S380" s="5"/>
      <c r="T380" s="5"/>
      <c r="U380" s="5"/>
      <c r="V380" s="5"/>
      <c r="W380" s="5"/>
      <c r="X380" s="5"/>
      <c r="Z380" s="122" t="str">
        <f>IFERROR(((H380*N380)-(V380*W380))/1000*VLOOKUP(F380,Lists!$C$16:$E$20,2,FALSE)*D380,"")</f>
        <v/>
      </c>
      <c r="AA380" s="124" t="str">
        <f>IFERROR(((H380*N380)-(V380*W380))/1000*VLOOKUP(F380,Lists!$C$16:$E$20,3,FALSE)*E380,"")</f>
        <v/>
      </c>
      <c r="AB380" s="122" t="str">
        <f t="shared" si="11"/>
        <v/>
      </c>
      <c r="AC380" s="124" t="str">
        <f t="shared" si="10"/>
        <v/>
      </c>
      <c r="AD380" s="122" t="str">
        <f>IFERROR(((H380*N380)*(1-IF(I380="",0,VLOOKUP(I380,Lists!$C$23:$D$27,2,FALSE)))-(V380*W380)*(1-IF(X380="",0,VLOOKUP(X380,Lists!$C$23:$D$27,2,FALSE))))/1000*VLOOKUP(F380,Lists!$C$16:$E$20,2,FALSE)*D380,"")</f>
        <v/>
      </c>
      <c r="AE380" s="124" t="str">
        <f>IFERROR(((H380*N380)*(1-IF(I380="",0,VLOOKUP(I380,Lists!$C$23:$D$27,2,FALSE)))-(V380*W380)*(1-IF(X380="",0,VLOOKUP(X380,Lists!$C$23:$D$27,2,FALSE))))/1000*VLOOKUP(F380,Lists!$C$16:$E$20,3,FALSE)*E380,"")</f>
        <v/>
      </c>
      <c r="AF380" s="125" t="str" cm="1">
        <f t="array" ref="AF380">IFERROR(V380*_xlfn.XLOOKUP(1,(P380=Lists!$G$20:$G$63)*(Q380=Lists!$H$20:$H$63),Lists!$I$20:$I$63),"")</f>
        <v/>
      </c>
      <c r="AG380" s="125" t="str">
        <f>IFERROR(IF(I380=X380,"",IF(X380="","",VLOOKUP(X380,Lists!$G$66:$H$70,2,FALSE)*V380*W380)),"")</f>
        <v/>
      </c>
      <c r="AH380" s="108" t="str">
        <f>IFERROR(VLOOKUP(J380,Lists!$G$3:$J$17,2,FALSE),"")</f>
        <v/>
      </c>
      <c r="AI380" s="108" t="str">
        <f>IFERROR(VLOOKUP(J380,Lists!$G$3:$J$17,3,FALSE),"")</f>
        <v/>
      </c>
      <c r="AJ380" s="108" t="str">
        <f>IFERROR(VLOOKUP(J380,Lists!$G$3:$J$17,4,FALSE),"")</f>
        <v/>
      </c>
      <c r="AK380" s="108" t="str">
        <f>IFERROR(VLOOKUP(P380,Lists!$C$30:$D$47,2,FALSE),"")</f>
        <v/>
      </c>
    </row>
    <row r="381" spans="2:37" x14ac:dyDescent="0.25">
      <c r="B381" s="5"/>
      <c r="C381" s="5"/>
      <c r="D381" s="122" t="str">
        <f>IFERROR(VLOOKUP(C381,Lists!$B$3:$E$13,3,FALSE),"")</f>
        <v/>
      </c>
      <c r="E381" s="123" t="str">
        <f>IFERROR(VLOOKUP(C381,Lists!$B$3:$E$13,4,FALSE),"")</f>
        <v/>
      </c>
      <c r="F381" s="5"/>
      <c r="H381" s="5"/>
      <c r="I381" s="5"/>
      <c r="J381" s="5"/>
      <c r="K381" s="5"/>
      <c r="L381" s="5"/>
      <c r="M381" s="5"/>
      <c r="N381" s="122" t="str" cm="1">
        <f t="array" ref="N381">IFERROR(_xlfn.XLOOKUP(1,(J381=Lists!$AC$3:$AC$886)*(K381=Lists!$AD$3:$AD$886)*(L381=Lists!$AE$3:$AE$886)*(M381=Lists!$AF$3:$AF$886),Lists!$AG$3:$AG$886),"")</f>
        <v/>
      </c>
      <c r="P381" s="5"/>
      <c r="Q381" s="5"/>
      <c r="R381" s="5"/>
      <c r="S381" s="5"/>
      <c r="T381" s="5"/>
      <c r="U381" s="5"/>
      <c r="V381" s="5"/>
      <c r="W381" s="5"/>
      <c r="X381" s="5"/>
      <c r="Z381" s="122" t="str">
        <f>IFERROR(((H381*N381)-(V381*W381))/1000*VLOOKUP(F381,Lists!$C$16:$E$20,2,FALSE)*D381,"")</f>
        <v/>
      </c>
      <c r="AA381" s="124" t="str">
        <f>IFERROR(((H381*N381)-(V381*W381))/1000*VLOOKUP(F381,Lists!$C$16:$E$20,3,FALSE)*E381,"")</f>
        <v/>
      </c>
      <c r="AB381" s="122" t="str">
        <f t="shared" si="11"/>
        <v/>
      </c>
      <c r="AC381" s="124" t="str">
        <f t="shared" si="10"/>
        <v/>
      </c>
      <c r="AD381" s="122" t="str">
        <f>IFERROR(((H381*N381)*(1-IF(I381="",0,VLOOKUP(I381,Lists!$C$23:$D$27,2,FALSE)))-(V381*W381)*(1-IF(X381="",0,VLOOKUP(X381,Lists!$C$23:$D$27,2,FALSE))))/1000*VLOOKUP(F381,Lists!$C$16:$E$20,2,FALSE)*D381,"")</f>
        <v/>
      </c>
      <c r="AE381" s="124" t="str">
        <f>IFERROR(((H381*N381)*(1-IF(I381="",0,VLOOKUP(I381,Lists!$C$23:$D$27,2,FALSE)))-(V381*W381)*(1-IF(X381="",0,VLOOKUP(X381,Lists!$C$23:$D$27,2,FALSE))))/1000*VLOOKUP(F381,Lists!$C$16:$E$20,3,FALSE)*E381,"")</f>
        <v/>
      </c>
      <c r="AF381" s="125" t="str" cm="1">
        <f t="array" ref="AF381">IFERROR(V381*_xlfn.XLOOKUP(1,(P381=Lists!$G$20:$G$63)*(Q381=Lists!$H$20:$H$63),Lists!$I$20:$I$63),"")</f>
        <v/>
      </c>
      <c r="AG381" s="125" t="str">
        <f>IFERROR(IF(I381=X381,"",IF(X381="","",VLOOKUP(X381,Lists!$G$66:$H$70,2,FALSE)*V381*W381)),"")</f>
        <v/>
      </c>
      <c r="AH381" s="108" t="str">
        <f>IFERROR(VLOOKUP(J381,Lists!$G$3:$J$17,2,FALSE),"")</f>
        <v/>
      </c>
      <c r="AI381" s="108" t="str">
        <f>IFERROR(VLOOKUP(J381,Lists!$G$3:$J$17,3,FALSE),"")</f>
        <v/>
      </c>
      <c r="AJ381" s="108" t="str">
        <f>IFERROR(VLOOKUP(J381,Lists!$G$3:$J$17,4,FALSE),"")</f>
        <v/>
      </c>
      <c r="AK381" s="108" t="str">
        <f>IFERROR(VLOOKUP(P381,Lists!$C$30:$D$47,2,FALSE),"")</f>
        <v/>
      </c>
    </row>
    <row r="382" spans="2:37" x14ac:dyDescent="0.25">
      <c r="B382" s="5"/>
      <c r="C382" s="5"/>
      <c r="D382" s="122" t="str">
        <f>IFERROR(VLOOKUP(C382,Lists!$B$3:$E$13,3,FALSE),"")</f>
        <v/>
      </c>
      <c r="E382" s="123" t="str">
        <f>IFERROR(VLOOKUP(C382,Lists!$B$3:$E$13,4,FALSE),"")</f>
        <v/>
      </c>
      <c r="F382" s="5"/>
      <c r="H382" s="5"/>
      <c r="I382" s="5"/>
      <c r="J382" s="5"/>
      <c r="K382" s="5"/>
      <c r="L382" s="5"/>
      <c r="M382" s="5"/>
      <c r="N382" s="122" t="str" cm="1">
        <f t="array" ref="N382">IFERROR(_xlfn.XLOOKUP(1,(J382=Lists!$AC$3:$AC$886)*(K382=Lists!$AD$3:$AD$886)*(L382=Lists!$AE$3:$AE$886)*(M382=Lists!$AF$3:$AF$886),Lists!$AG$3:$AG$886),"")</f>
        <v/>
      </c>
      <c r="P382" s="5"/>
      <c r="Q382" s="5"/>
      <c r="R382" s="5"/>
      <c r="S382" s="5"/>
      <c r="T382" s="5"/>
      <c r="U382" s="5"/>
      <c r="V382" s="5"/>
      <c r="W382" s="5"/>
      <c r="X382" s="5"/>
      <c r="Z382" s="122" t="str">
        <f>IFERROR(((H382*N382)-(V382*W382))/1000*VLOOKUP(F382,Lists!$C$16:$E$20,2,FALSE)*D382,"")</f>
        <v/>
      </c>
      <c r="AA382" s="124" t="str">
        <f>IFERROR(((H382*N382)-(V382*W382))/1000*VLOOKUP(F382,Lists!$C$16:$E$20,3,FALSE)*E382,"")</f>
        <v/>
      </c>
      <c r="AB382" s="122" t="str">
        <f t="shared" si="11"/>
        <v/>
      </c>
      <c r="AC382" s="124" t="str">
        <f t="shared" si="10"/>
        <v/>
      </c>
      <c r="AD382" s="122" t="str">
        <f>IFERROR(((H382*N382)*(1-IF(I382="",0,VLOOKUP(I382,Lists!$C$23:$D$27,2,FALSE)))-(V382*W382)*(1-IF(X382="",0,VLOOKUP(X382,Lists!$C$23:$D$27,2,FALSE))))/1000*VLOOKUP(F382,Lists!$C$16:$E$20,2,FALSE)*D382,"")</f>
        <v/>
      </c>
      <c r="AE382" s="124" t="str">
        <f>IFERROR(((H382*N382)*(1-IF(I382="",0,VLOOKUP(I382,Lists!$C$23:$D$27,2,FALSE)))-(V382*W382)*(1-IF(X382="",0,VLOOKUP(X382,Lists!$C$23:$D$27,2,FALSE))))/1000*VLOOKUP(F382,Lists!$C$16:$E$20,3,FALSE)*E382,"")</f>
        <v/>
      </c>
      <c r="AF382" s="125" t="str" cm="1">
        <f t="array" ref="AF382">IFERROR(V382*_xlfn.XLOOKUP(1,(P382=Lists!$G$20:$G$63)*(Q382=Lists!$H$20:$H$63),Lists!$I$20:$I$63),"")</f>
        <v/>
      </c>
      <c r="AG382" s="125" t="str">
        <f>IFERROR(IF(I382=X382,"",IF(X382="","",VLOOKUP(X382,Lists!$G$66:$H$70,2,FALSE)*V382*W382)),"")</f>
        <v/>
      </c>
      <c r="AH382" s="108" t="str">
        <f>IFERROR(VLOOKUP(J382,Lists!$G$3:$J$17,2,FALSE),"")</f>
        <v/>
      </c>
      <c r="AI382" s="108" t="str">
        <f>IFERROR(VLOOKUP(J382,Lists!$G$3:$J$17,3,FALSE),"")</f>
        <v/>
      </c>
      <c r="AJ382" s="108" t="str">
        <f>IFERROR(VLOOKUP(J382,Lists!$G$3:$J$17,4,FALSE),"")</f>
        <v/>
      </c>
      <c r="AK382" s="108" t="str">
        <f>IFERROR(VLOOKUP(P382,Lists!$C$30:$D$47,2,FALSE),"")</f>
        <v/>
      </c>
    </row>
    <row r="383" spans="2:37" x14ac:dyDescent="0.25">
      <c r="B383" s="5"/>
      <c r="C383" s="5"/>
      <c r="D383" s="122" t="str">
        <f>IFERROR(VLOOKUP(C383,Lists!$B$3:$E$13,3,FALSE),"")</f>
        <v/>
      </c>
      <c r="E383" s="123" t="str">
        <f>IFERROR(VLOOKUP(C383,Lists!$B$3:$E$13,4,FALSE),"")</f>
        <v/>
      </c>
      <c r="F383" s="5"/>
      <c r="H383" s="5"/>
      <c r="I383" s="5"/>
      <c r="J383" s="5"/>
      <c r="K383" s="5"/>
      <c r="L383" s="5"/>
      <c r="M383" s="5"/>
      <c r="N383" s="122" t="str" cm="1">
        <f t="array" ref="N383">IFERROR(_xlfn.XLOOKUP(1,(J383=Lists!$AC$3:$AC$886)*(K383=Lists!$AD$3:$AD$886)*(L383=Lists!$AE$3:$AE$886)*(M383=Lists!$AF$3:$AF$886),Lists!$AG$3:$AG$886),"")</f>
        <v/>
      </c>
      <c r="P383" s="5"/>
      <c r="Q383" s="5"/>
      <c r="R383" s="5"/>
      <c r="S383" s="5"/>
      <c r="T383" s="5"/>
      <c r="U383" s="5"/>
      <c r="V383" s="5"/>
      <c r="W383" s="5"/>
      <c r="X383" s="5"/>
      <c r="Z383" s="122" t="str">
        <f>IFERROR(((H383*N383)-(V383*W383))/1000*VLOOKUP(F383,Lists!$C$16:$E$20,2,FALSE)*D383,"")</f>
        <v/>
      </c>
      <c r="AA383" s="124" t="str">
        <f>IFERROR(((H383*N383)-(V383*W383))/1000*VLOOKUP(F383,Lists!$C$16:$E$20,3,FALSE)*E383,"")</f>
        <v/>
      </c>
      <c r="AB383" s="122" t="str">
        <f t="shared" si="11"/>
        <v/>
      </c>
      <c r="AC383" s="124" t="str">
        <f t="shared" si="10"/>
        <v/>
      </c>
      <c r="AD383" s="122" t="str">
        <f>IFERROR(((H383*N383)*(1-IF(I383="",0,VLOOKUP(I383,Lists!$C$23:$D$27,2,FALSE)))-(V383*W383)*(1-IF(X383="",0,VLOOKUP(X383,Lists!$C$23:$D$27,2,FALSE))))/1000*VLOOKUP(F383,Lists!$C$16:$E$20,2,FALSE)*D383,"")</f>
        <v/>
      </c>
      <c r="AE383" s="124" t="str">
        <f>IFERROR(((H383*N383)*(1-IF(I383="",0,VLOOKUP(I383,Lists!$C$23:$D$27,2,FALSE)))-(V383*W383)*(1-IF(X383="",0,VLOOKUP(X383,Lists!$C$23:$D$27,2,FALSE))))/1000*VLOOKUP(F383,Lists!$C$16:$E$20,3,FALSE)*E383,"")</f>
        <v/>
      </c>
      <c r="AF383" s="125" t="str" cm="1">
        <f t="array" ref="AF383">IFERROR(V383*_xlfn.XLOOKUP(1,(P383=Lists!$G$20:$G$63)*(Q383=Lists!$H$20:$H$63),Lists!$I$20:$I$63),"")</f>
        <v/>
      </c>
      <c r="AG383" s="125" t="str">
        <f>IFERROR(IF(I383=X383,"",IF(X383="","",VLOOKUP(X383,Lists!$G$66:$H$70,2,FALSE)*V383*W383)),"")</f>
        <v/>
      </c>
      <c r="AH383" s="108" t="str">
        <f>IFERROR(VLOOKUP(J383,Lists!$G$3:$J$17,2,FALSE),"")</f>
        <v/>
      </c>
      <c r="AI383" s="108" t="str">
        <f>IFERROR(VLOOKUP(J383,Lists!$G$3:$J$17,3,FALSE),"")</f>
        <v/>
      </c>
      <c r="AJ383" s="108" t="str">
        <f>IFERROR(VLOOKUP(J383,Lists!$G$3:$J$17,4,FALSE),"")</f>
        <v/>
      </c>
      <c r="AK383" s="108" t="str">
        <f>IFERROR(VLOOKUP(P383,Lists!$C$30:$D$47,2,FALSE),"")</f>
        <v/>
      </c>
    </row>
    <row r="384" spans="2:37" x14ac:dyDescent="0.25">
      <c r="B384" s="5"/>
      <c r="C384" s="5"/>
      <c r="D384" s="122" t="str">
        <f>IFERROR(VLOOKUP(C384,Lists!$B$3:$E$13,3,FALSE),"")</f>
        <v/>
      </c>
      <c r="E384" s="123" t="str">
        <f>IFERROR(VLOOKUP(C384,Lists!$B$3:$E$13,4,FALSE),"")</f>
        <v/>
      </c>
      <c r="F384" s="5"/>
      <c r="H384" s="5"/>
      <c r="I384" s="5"/>
      <c r="J384" s="5"/>
      <c r="K384" s="5"/>
      <c r="L384" s="5"/>
      <c r="M384" s="5"/>
      <c r="N384" s="122" t="str" cm="1">
        <f t="array" ref="N384">IFERROR(_xlfn.XLOOKUP(1,(J384=Lists!$AC$3:$AC$886)*(K384=Lists!$AD$3:$AD$886)*(L384=Lists!$AE$3:$AE$886)*(M384=Lists!$AF$3:$AF$886),Lists!$AG$3:$AG$886),"")</f>
        <v/>
      </c>
      <c r="P384" s="5"/>
      <c r="Q384" s="5"/>
      <c r="R384" s="5"/>
      <c r="S384" s="5"/>
      <c r="T384" s="5"/>
      <c r="U384" s="5"/>
      <c r="V384" s="5"/>
      <c r="W384" s="5"/>
      <c r="X384" s="5"/>
      <c r="Z384" s="122" t="str">
        <f>IFERROR(((H384*N384)-(V384*W384))/1000*VLOOKUP(F384,Lists!$C$16:$E$20,2,FALSE)*D384,"")</f>
        <v/>
      </c>
      <c r="AA384" s="124" t="str">
        <f>IFERROR(((H384*N384)-(V384*W384))/1000*VLOOKUP(F384,Lists!$C$16:$E$20,3,FALSE)*E384,"")</f>
        <v/>
      </c>
      <c r="AB384" s="122" t="str">
        <f t="shared" si="11"/>
        <v/>
      </c>
      <c r="AC384" s="124" t="str">
        <f t="shared" si="10"/>
        <v/>
      </c>
      <c r="AD384" s="122" t="str">
        <f>IFERROR(((H384*N384)*(1-IF(I384="",0,VLOOKUP(I384,Lists!$C$23:$D$27,2,FALSE)))-(V384*W384)*(1-IF(X384="",0,VLOOKUP(X384,Lists!$C$23:$D$27,2,FALSE))))/1000*VLOOKUP(F384,Lists!$C$16:$E$20,2,FALSE)*D384,"")</f>
        <v/>
      </c>
      <c r="AE384" s="124" t="str">
        <f>IFERROR(((H384*N384)*(1-IF(I384="",0,VLOOKUP(I384,Lists!$C$23:$D$27,2,FALSE)))-(V384*W384)*(1-IF(X384="",0,VLOOKUP(X384,Lists!$C$23:$D$27,2,FALSE))))/1000*VLOOKUP(F384,Lists!$C$16:$E$20,3,FALSE)*E384,"")</f>
        <v/>
      </c>
      <c r="AF384" s="125" t="str" cm="1">
        <f t="array" ref="AF384">IFERROR(V384*_xlfn.XLOOKUP(1,(P384=Lists!$G$20:$G$63)*(Q384=Lists!$H$20:$H$63),Lists!$I$20:$I$63),"")</f>
        <v/>
      </c>
      <c r="AG384" s="125" t="str">
        <f>IFERROR(IF(I384=X384,"",IF(X384="","",VLOOKUP(X384,Lists!$G$66:$H$70,2,FALSE)*V384*W384)),"")</f>
        <v/>
      </c>
      <c r="AH384" s="108" t="str">
        <f>IFERROR(VLOOKUP(J384,Lists!$G$3:$J$17,2,FALSE),"")</f>
        <v/>
      </c>
      <c r="AI384" s="108" t="str">
        <f>IFERROR(VLOOKUP(J384,Lists!$G$3:$J$17,3,FALSE),"")</f>
        <v/>
      </c>
      <c r="AJ384" s="108" t="str">
        <f>IFERROR(VLOOKUP(J384,Lists!$G$3:$J$17,4,FALSE),"")</f>
        <v/>
      </c>
      <c r="AK384" s="108" t="str">
        <f>IFERROR(VLOOKUP(P384,Lists!$C$30:$D$47,2,FALSE),"")</f>
        <v/>
      </c>
    </row>
    <row r="385" spans="2:37" x14ac:dyDescent="0.25">
      <c r="B385" s="5"/>
      <c r="C385" s="5"/>
      <c r="D385" s="122" t="str">
        <f>IFERROR(VLOOKUP(C385,Lists!$B$3:$E$13,3,FALSE),"")</f>
        <v/>
      </c>
      <c r="E385" s="123" t="str">
        <f>IFERROR(VLOOKUP(C385,Lists!$B$3:$E$13,4,FALSE),"")</f>
        <v/>
      </c>
      <c r="F385" s="5"/>
      <c r="H385" s="5"/>
      <c r="I385" s="5"/>
      <c r="J385" s="5"/>
      <c r="K385" s="5"/>
      <c r="L385" s="5"/>
      <c r="M385" s="5"/>
      <c r="N385" s="122" t="str" cm="1">
        <f t="array" ref="N385">IFERROR(_xlfn.XLOOKUP(1,(J385=Lists!$AC$3:$AC$886)*(K385=Lists!$AD$3:$AD$886)*(L385=Lists!$AE$3:$AE$886)*(M385=Lists!$AF$3:$AF$886),Lists!$AG$3:$AG$886),"")</f>
        <v/>
      </c>
      <c r="P385" s="5"/>
      <c r="Q385" s="5"/>
      <c r="R385" s="5"/>
      <c r="S385" s="5"/>
      <c r="T385" s="5"/>
      <c r="U385" s="5"/>
      <c r="V385" s="5"/>
      <c r="W385" s="5"/>
      <c r="X385" s="5"/>
      <c r="Z385" s="122" t="str">
        <f>IFERROR(((H385*N385)-(V385*W385))/1000*VLOOKUP(F385,Lists!$C$16:$E$20,2,FALSE)*D385,"")</f>
        <v/>
      </c>
      <c r="AA385" s="124" t="str">
        <f>IFERROR(((H385*N385)-(V385*W385))/1000*VLOOKUP(F385,Lists!$C$16:$E$20,3,FALSE)*E385,"")</f>
        <v/>
      </c>
      <c r="AB385" s="122" t="str">
        <f t="shared" si="11"/>
        <v/>
      </c>
      <c r="AC385" s="124" t="str">
        <f t="shared" si="10"/>
        <v/>
      </c>
      <c r="AD385" s="122" t="str">
        <f>IFERROR(((H385*N385)*(1-IF(I385="",0,VLOOKUP(I385,Lists!$C$23:$D$27,2,FALSE)))-(V385*W385)*(1-IF(X385="",0,VLOOKUP(X385,Lists!$C$23:$D$27,2,FALSE))))/1000*VLOOKUP(F385,Lists!$C$16:$E$20,2,FALSE)*D385,"")</f>
        <v/>
      </c>
      <c r="AE385" s="124" t="str">
        <f>IFERROR(((H385*N385)*(1-IF(I385="",0,VLOOKUP(I385,Lists!$C$23:$D$27,2,FALSE)))-(V385*W385)*(1-IF(X385="",0,VLOOKUP(X385,Lists!$C$23:$D$27,2,FALSE))))/1000*VLOOKUP(F385,Lists!$C$16:$E$20,3,FALSE)*E385,"")</f>
        <v/>
      </c>
      <c r="AF385" s="125" t="str" cm="1">
        <f t="array" ref="AF385">IFERROR(V385*_xlfn.XLOOKUP(1,(P385=Lists!$G$20:$G$63)*(Q385=Lists!$H$20:$H$63),Lists!$I$20:$I$63),"")</f>
        <v/>
      </c>
      <c r="AG385" s="125" t="str">
        <f>IFERROR(IF(I385=X385,"",IF(X385="","",VLOOKUP(X385,Lists!$G$66:$H$70,2,FALSE)*V385*W385)),"")</f>
        <v/>
      </c>
      <c r="AH385" s="108" t="str">
        <f>IFERROR(VLOOKUP(J385,Lists!$G$3:$J$17,2,FALSE),"")</f>
        <v/>
      </c>
      <c r="AI385" s="108" t="str">
        <f>IFERROR(VLOOKUP(J385,Lists!$G$3:$J$17,3,FALSE),"")</f>
        <v/>
      </c>
      <c r="AJ385" s="108" t="str">
        <f>IFERROR(VLOOKUP(J385,Lists!$G$3:$J$17,4,FALSE),"")</f>
        <v/>
      </c>
      <c r="AK385" s="108" t="str">
        <f>IFERROR(VLOOKUP(P385,Lists!$C$30:$D$47,2,FALSE),"")</f>
        <v/>
      </c>
    </row>
    <row r="386" spans="2:37" x14ac:dyDescent="0.25">
      <c r="B386" s="5"/>
      <c r="C386" s="5"/>
      <c r="D386" s="122" t="str">
        <f>IFERROR(VLOOKUP(C386,Lists!$B$3:$E$13,3,FALSE),"")</f>
        <v/>
      </c>
      <c r="E386" s="123" t="str">
        <f>IFERROR(VLOOKUP(C386,Lists!$B$3:$E$13,4,FALSE),"")</f>
        <v/>
      </c>
      <c r="F386" s="5"/>
      <c r="H386" s="5"/>
      <c r="I386" s="5"/>
      <c r="J386" s="5"/>
      <c r="K386" s="5"/>
      <c r="L386" s="5"/>
      <c r="M386" s="5"/>
      <c r="N386" s="122" t="str" cm="1">
        <f t="array" ref="N386">IFERROR(_xlfn.XLOOKUP(1,(J386=Lists!$AC$3:$AC$886)*(K386=Lists!$AD$3:$AD$886)*(L386=Lists!$AE$3:$AE$886)*(M386=Lists!$AF$3:$AF$886),Lists!$AG$3:$AG$886),"")</f>
        <v/>
      </c>
      <c r="P386" s="5"/>
      <c r="Q386" s="5"/>
      <c r="R386" s="5"/>
      <c r="S386" s="5"/>
      <c r="T386" s="5"/>
      <c r="U386" s="5"/>
      <c r="V386" s="5"/>
      <c r="W386" s="5"/>
      <c r="X386" s="5"/>
      <c r="Z386" s="122" t="str">
        <f>IFERROR(((H386*N386)-(V386*W386))/1000*VLOOKUP(F386,Lists!$C$16:$E$20,2,FALSE)*D386,"")</f>
        <v/>
      </c>
      <c r="AA386" s="124" t="str">
        <f>IFERROR(((H386*N386)-(V386*W386))/1000*VLOOKUP(F386,Lists!$C$16:$E$20,3,FALSE)*E386,"")</f>
        <v/>
      </c>
      <c r="AB386" s="122" t="str">
        <f t="shared" si="11"/>
        <v/>
      </c>
      <c r="AC386" s="124" t="str">
        <f t="shared" si="10"/>
        <v/>
      </c>
      <c r="AD386" s="122" t="str">
        <f>IFERROR(((H386*N386)*(1-IF(I386="",0,VLOOKUP(I386,Lists!$C$23:$D$27,2,FALSE)))-(V386*W386)*(1-IF(X386="",0,VLOOKUP(X386,Lists!$C$23:$D$27,2,FALSE))))/1000*VLOOKUP(F386,Lists!$C$16:$E$20,2,FALSE)*D386,"")</f>
        <v/>
      </c>
      <c r="AE386" s="124" t="str">
        <f>IFERROR(((H386*N386)*(1-IF(I386="",0,VLOOKUP(I386,Lists!$C$23:$D$27,2,FALSE)))-(V386*W386)*(1-IF(X386="",0,VLOOKUP(X386,Lists!$C$23:$D$27,2,FALSE))))/1000*VLOOKUP(F386,Lists!$C$16:$E$20,3,FALSE)*E386,"")</f>
        <v/>
      </c>
      <c r="AF386" s="125" t="str" cm="1">
        <f t="array" ref="AF386">IFERROR(V386*_xlfn.XLOOKUP(1,(P386=Lists!$G$20:$G$63)*(Q386=Lists!$H$20:$H$63),Lists!$I$20:$I$63),"")</f>
        <v/>
      </c>
      <c r="AG386" s="125" t="str">
        <f>IFERROR(IF(I386=X386,"",IF(X386="","",VLOOKUP(X386,Lists!$G$66:$H$70,2,FALSE)*V386*W386)),"")</f>
        <v/>
      </c>
      <c r="AH386" s="108" t="str">
        <f>IFERROR(VLOOKUP(J386,Lists!$G$3:$J$17,2,FALSE),"")</f>
        <v/>
      </c>
      <c r="AI386" s="108" t="str">
        <f>IFERROR(VLOOKUP(J386,Lists!$G$3:$J$17,3,FALSE),"")</f>
        <v/>
      </c>
      <c r="AJ386" s="108" t="str">
        <f>IFERROR(VLOOKUP(J386,Lists!$G$3:$J$17,4,FALSE),"")</f>
        <v/>
      </c>
      <c r="AK386" s="108" t="str">
        <f>IFERROR(VLOOKUP(P386,Lists!$C$30:$D$47,2,FALSE),"")</f>
        <v/>
      </c>
    </row>
    <row r="387" spans="2:37" x14ac:dyDescent="0.25">
      <c r="B387" s="5"/>
      <c r="C387" s="5"/>
      <c r="D387" s="122" t="str">
        <f>IFERROR(VLOOKUP(C387,Lists!$B$3:$E$13,3,FALSE),"")</f>
        <v/>
      </c>
      <c r="E387" s="123" t="str">
        <f>IFERROR(VLOOKUP(C387,Lists!$B$3:$E$13,4,FALSE),"")</f>
        <v/>
      </c>
      <c r="F387" s="5"/>
      <c r="H387" s="5"/>
      <c r="I387" s="5"/>
      <c r="J387" s="5"/>
      <c r="K387" s="5"/>
      <c r="L387" s="5"/>
      <c r="M387" s="5"/>
      <c r="N387" s="122" t="str" cm="1">
        <f t="array" ref="N387">IFERROR(_xlfn.XLOOKUP(1,(J387=Lists!$AC$3:$AC$886)*(K387=Lists!$AD$3:$AD$886)*(L387=Lists!$AE$3:$AE$886)*(M387=Lists!$AF$3:$AF$886),Lists!$AG$3:$AG$886),"")</f>
        <v/>
      </c>
      <c r="P387" s="5"/>
      <c r="Q387" s="5"/>
      <c r="R387" s="5"/>
      <c r="S387" s="5"/>
      <c r="T387" s="5"/>
      <c r="U387" s="5"/>
      <c r="V387" s="5"/>
      <c r="W387" s="5"/>
      <c r="X387" s="5"/>
      <c r="Z387" s="122" t="str">
        <f>IFERROR(((H387*N387)-(V387*W387))/1000*VLOOKUP(F387,Lists!$C$16:$E$20,2,FALSE)*D387,"")</f>
        <v/>
      </c>
      <c r="AA387" s="124" t="str">
        <f>IFERROR(((H387*N387)-(V387*W387))/1000*VLOOKUP(F387,Lists!$C$16:$E$20,3,FALSE)*E387,"")</f>
        <v/>
      </c>
      <c r="AB387" s="122" t="str">
        <f t="shared" si="11"/>
        <v/>
      </c>
      <c r="AC387" s="124" t="str">
        <f t="shared" si="10"/>
        <v/>
      </c>
      <c r="AD387" s="122" t="str">
        <f>IFERROR(((H387*N387)*(1-IF(I387="",0,VLOOKUP(I387,Lists!$C$23:$D$27,2,FALSE)))-(V387*W387)*(1-IF(X387="",0,VLOOKUP(X387,Lists!$C$23:$D$27,2,FALSE))))/1000*VLOOKUP(F387,Lists!$C$16:$E$20,2,FALSE)*D387,"")</f>
        <v/>
      </c>
      <c r="AE387" s="124" t="str">
        <f>IFERROR(((H387*N387)*(1-IF(I387="",0,VLOOKUP(I387,Lists!$C$23:$D$27,2,FALSE)))-(V387*W387)*(1-IF(X387="",0,VLOOKUP(X387,Lists!$C$23:$D$27,2,FALSE))))/1000*VLOOKUP(F387,Lists!$C$16:$E$20,3,FALSE)*E387,"")</f>
        <v/>
      </c>
      <c r="AF387" s="125" t="str" cm="1">
        <f t="array" ref="AF387">IFERROR(V387*_xlfn.XLOOKUP(1,(P387=Lists!$G$20:$G$63)*(Q387=Lists!$H$20:$H$63),Lists!$I$20:$I$63),"")</f>
        <v/>
      </c>
      <c r="AG387" s="125" t="str">
        <f>IFERROR(IF(I387=X387,"",IF(X387="","",VLOOKUP(X387,Lists!$G$66:$H$70,2,FALSE)*V387*W387)),"")</f>
        <v/>
      </c>
      <c r="AH387" s="108" t="str">
        <f>IFERROR(VLOOKUP(J387,Lists!$G$3:$J$17,2,FALSE),"")</f>
        <v/>
      </c>
      <c r="AI387" s="108" t="str">
        <f>IFERROR(VLOOKUP(J387,Lists!$G$3:$J$17,3,FALSE),"")</f>
        <v/>
      </c>
      <c r="AJ387" s="108" t="str">
        <f>IFERROR(VLOOKUP(J387,Lists!$G$3:$J$17,4,FALSE),"")</f>
        <v/>
      </c>
      <c r="AK387" s="108" t="str">
        <f>IFERROR(VLOOKUP(P387,Lists!$C$30:$D$47,2,FALSE),"")</f>
        <v/>
      </c>
    </row>
    <row r="388" spans="2:37" x14ac:dyDescent="0.25">
      <c r="B388" s="5"/>
      <c r="C388" s="5"/>
      <c r="D388" s="122" t="str">
        <f>IFERROR(VLOOKUP(C388,Lists!$B$3:$E$13,3,FALSE),"")</f>
        <v/>
      </c>
      <c r="E388" s="123" t="str">
        <f>IFERROR(VLOOKUP(C388,Lists!$B$3:$E$13,4,FALSE),"")</f>
        <v/>
      </c>
      <c r="F388" s="5"/>
      <c r="H388" s="5"/>
      <c r="I388" s="5"/>
      <c r="J388" s="5"/>
      <c r="K388" s="5"/>
      <c r="L388" s="5"/>
      <c r="M388" s="5"/>
      <c r="N388" s="122" t="str" cm="1">
        <f t="array" ref="N388">IFERROR(_xlfn.XLOOKUP(1,(J388=Lists!$AC$3:$AC$886)*(K388=Lists!$AD$3:$AD$886)*(L388=Lists!$AE$3:$AE$886)*(M388=Lists!$AF$3:$AF$886),Lists!$AG$3:$AG$886),"")</f>
        <v/>
      </c>
      <c r="P388" s="5"/>
      <c r="Q388" s="5"/>
      <c r="R388" s="5"/>
      <c r="S388" s="5"/>
      <c r="T388" s="5"/>
      <c r="U388" s="5"/>
      <c r="V388" s="5"/>
      <c r="W388" s="5"/>
      <c r="X388" s="5"/>
      <c r="Z388" s="122" t="str">
        <f>IFERROR(((H388*N388)-(V388*W388))/1000*VLOOKUP(F388,Lists!$C$16:$E$20,2,FALSE)*D388,"")</f>
        <v/>
      </c>
      <c r="AA388" s="124" t="str">
        <f>IFERROR(((H388*N388)-(V388*W388))/1000*VLOOKUP(F388,Lists!$C$16:$E$20,3,FALSE)*E388,"")</f>
        <v/>
      </c>
      <c r="AB388" s="122" t="str">
        <f t="shared" si="11"/>
        <v/>
      </c>
      <c r="AC388" s="124" t="str">
        <f t="shared" si="10"/>
        <v/>
      </c>
      <c r="AD388" s="122" t="str">
        <f>IFERROR(((H388*N388)*(1-IF(I388="",0,VLOOKUP(I388,Lists!$C$23:$D$27,2,FALSE)))-(V388*W388)*(1-IF(X388="",0,VLOOKUP(X388,Lists!$C$23:$D$27,2,FALSE))))/1000*VLOOKUP(F388,Lists!$C$16:$E$20,2,FALSE)*D388,"")</f>
        <v/>
      </c>
      <c r="AE388" s="124" t="str">
        <f>IFERROR(((H388*N388)*(1-IF(I388="",0,VLOOKUP(I388,Lists!$C$23:$D$27,2,FALSE)))-(V388*W388)*(1-IF(X388="",0,VLOOKUP(X388,Lists!$C$23:$D$27,2,FALSE))))/1000*VLOOKUP(F388,Lists!$C$16:$E$20,3,FALSE)*E388,"")</f>
        <v/>
      </c>
      <c r="AF388" s="125" t="str" cm="1">
        <f t="array" ref="AF388">IFERROR(V388*_xlfn.XLOOKUP(1,(P388=Lists!$G$20:$G$63)*(Q388=Lists!$H$20:$H$63),Lists!$I$20:$I$63),"")</f>
        <v/>
      </c>
      <c r="AG388" s="125" t="str">
        <f>IFERROR(IF(I388=X388,"",IF(X388="","",VLOOKUP(X388,Lists!$G$66:$H$70,2,FALSE)*V388*W388)),"")</f>
        <v/>
      </c>
      <c r="AH388" s="108" t="str">
        <f>IFERROR(VLOOKUP(J388,Lists!$G$3:$J$17,2,FALSE),"")</f>
        <v/>
      </c>
      <c r="AI388" s="108" t="str">
        <f>IFERROR(VLOOKUP(J388,Lists!$G$3:$J$17,3,FALSE),"")</f>
        <v/>
      </c>
      <c r="AJ388" s="108" t="str">
        <f>IFERROR(VLOOKUP(J388,Lists!$G$3:$J$17,4,FALSE),"")</f>
        <v/>
      </c>
      <c r="AK388" s="108" t="str">
        <f>IFERROR(VLOOKUP(P388,Lists!$C$30:$D$47,2,FALSE),"")</f>
        <v/>
      </c>
    </row>
    <row r="389" spans="2:37" x14ac:dyDescent="0.25">
      <c r="B389" s="5"/>
      <c r="C389" s="5"/>
      <c r="D389" s="122" t="str">
        <f>IFERROR(VLOOKUP(C389,Lists!$B$3:$E$13,3,FALSE),"")</f>
        <v/>
      </c>
      <c r="E389" s="123" t="str">
        <f>IFERROR(VLOOKUP(C389,Lists!$B$3:$E$13,4,FALSE),"")</f>
        <v/>
      </c>
      <c r="F389" s="5"/>
      <c r="H389" s="5"/>
      <c r="I389" s="5"/>
      <c r="J389" s="5"/>
      <c r="K389" s="5"/>
      <c r="L389" s="5"/>
      <c r="M389" s="5"/>
      <c r="N389" s="122" t="str" cm="1">
        <f t="array" ref="N389">IFERROR(_xlfn.XLOOKUP(1,(J389=Lists!$AC$3:$AC$886)*(K389=Lists!$AD$3:$AD$886)*(L389=Lists!$AE$3:$AE$886)*(M389=Lists!$AF$3:$AF$886),Lists!$AG$3:$AG$886),"")</f>
        <v/>
      </c>
      <c r="P389" s="5"/>
      <c r="Q389" s="5"/>
      <c r="R389" s="5"/>
      <c r="S389" s="5"/>
      <c r="T389" s="5"/>
      <c r="U389" s="5"/>
      <c r="V389" s="5"/>
      <c r="W389" s="5"/>
      <c r="X389" s="5"/>
      <c r="Z389" s="122" t="str">
        <f>IFERROR(((H389*N389)-(V389*W389))/1000*VLOOKUP(F389,Lists!$C$16:$E$20,2,FALSE)*D389,"")</f>
        <v/>
      </c>
      <c r="AA389" s="124" t="str">
        <f>IFERROR(((H389*N389)-(V389*W389))/1000*VLOOKUP(F389,Lists!$C$16:$E$20,3,FALSE)*E389,"")</f>
        <v/>
      </c>
      <c r="AB389" s="122" t="str">
        <f t="shared" si="11"/>
        <v/>
      </c>
      <c r="AC389" s="124" t="str">
        <f t="shared" si="10"/>
        <v/>
      </c>
      <c r="AD389" s="122" t="str">
        <f>IFERROR(((H389*N389)*(1-IF(I389="",0,VLOOKUP(I389,Lists!$C$23:$D$27,2,FALSE)))-(V389*W389)*(1-IF(X389="",0,VLOOKUP(X389,Lists!$C$23:$D$27,2,FALSE))))/1000*VLOOKUP(F389,Lists!$C$16:$E$20,2,FALSE)*D389,"")</f>
        <v/>
      </c>
      <c r="AE389" s="124" t="str">
        <f>IFERROR(((H389*N389)*(1-IF(I389="",0,VLOOKUP(I389,Lists!$C$23:$D$27,2,FALSE)))-(V389*W389)*(1-IF(X389="",0,VLOOKUP(X389,Lists!$C$23:$D$27,2,FALSE))))/1000*VLOOKUP(F389,Lists!$C$16:$E$20,3,FALSE)*E389,"")</f>
        <v/>
      </c>
      <c r="AF389" s="125" t="str" cm="1">
        <f t="array" ref="AF389">IFERROR(V389*_xlfn.XLOOKUP(1,(P389=Lists!$G$20:$G$63)*(Q389=Lists!$H$20:$H$63),Lists!$I$20:$I$63),"")</f>
        <v/>
      </c>
      <c r="AG389" s="125" t="str">
        <f>IFERROR(IF(I389=X389,"",IF(X389="","",VLOOKUP(X389,Lists!$G$66:$H$70,2,FALSE)*V389*W389)),"")</f>
        <v/>
      </c>
      <c r="AH389" s="108" t="str">
        <f>IFERROR(VLOOKUP(J389,Lists!$G$3:$J$17,2,FALSE),"")</f>
        <v/>
      </c>
      <c r="AI389" s="108" t="str">
        <f>IFERROR(VLOOKUP(J389,Lists!$G$3:$J$17,3,FALSE),"")</f>
        <v/>
      </c>
      <c r="AJ389" s="108" t="str">
        <f>IFERROR(VLOOKUP(J389,Lists!$G$3:$J$17,4,FALSE),"")</f>
        <v/>
      </c>
      <c r="AK389" s="108" t="str">
        <f>IFERROR(VLOOKUP(P389,Lists!$C$30:$D$47,2,FALSE),"")</f>
        <v/>
      </c>
    </row>
    <row r="390" spans="2:37" x14ac:dyDescent="0.25">
      <c r="B390" s="5"/>
      <c r="C390" s="5"/>
      <c r="D390" s="122" t="str">
        <f>IFERROR(VLOOKUP(C390,Lists!$B$3:$E$13,3,FALSE),"")</f>
        <v/>
      </c>
      <c r="E390" s="123" t="str">
        <f>IFERROR(VLOOKUP(C390,Lists!$B$3:$E$13,4,FALSE),"")</f>
        <v/>
      </c>
      <c r="F390" s="5"/>
      <c r="H390" s="5"/>
      <c r="I390" s="5"/>
      <c r="J390" s="5"/>
      <c r="K390" s="5"/>
      <c r="L390" s="5"/>
      <c r="M390" s="5"/>
      <c r="N390" s="122" t="str" cm="1">
        <f t="array" ref="N390">IFERROR(_xlfn.XLOOKUP(1,(J390=Lists!$AC$3:$AC$886)*(K390=Lists!$AD$3:$AD$886)*(L390=Lists!$AE$3:$AE$886)*(M390=Lists!$AF$3:$AF$886),Lists!$AG$3:$AG$886),"")</f>
        <v/>
      </c>
      <c r="P390" s="5"/>
      <c r="Q390" s="5"/>
      <c r="R390" s="5"/>
      <c r="S390" s="5"/>
      <c r="T390" s="5"/>
      <c r="U390" s="5"/>
      <c r="V390" s="5"/>
      <c r="W390" s="5"/>
      <c r="X390" s="5"/>
      <c r="Z390" s="122" t="str">
        <f>IFERROR(((H390*N390)-(V390*W390))/1000*VLOOKUP(F390,Lists!$C$16:$E$20,2,FALSE)*D390,"")</f>
        <v/>
      </c>
      <c r="AA390" s="124" t="str">
        <f>IFERROR(((H390*N390)-(V390*W390))/1000*VLOOKUP(F390,Lists!$C$16:$E$20,3,FALSE)*E390,"")</f>
        <v/>
      </c>
      <c r="AB390" s="122" t="str">
        <f t="shared" si="11"/>
        <v/>
      </c>
      <c r="AC390" s="124" t="str">
        <f t="shared" si="10"/>
        <v/>
      </c>
      <c r="AD390" s="122" t="str">
        <f>IFERROR(((H390*N390)*(1-IF(I390="",0,VLOOKUP(I390,Lists!$C$23:$D$27,2,FALSE)))-(V390*W390)*(1-IF(X390="",0,VLOOKUP(X390,Lists!$C$23:$D$27,2,FALSE))))/1000*VLOOKUP(F390,Lists!$C$16:$E$20,2,FALSE)*D390,"")</f>
        <v/>
      </c>
      <c r="AE390" s="124" t="str">
        <f>IFERROR(((H390*N390)*(1-IF(I390="",0,VLOOKUP(I390,Lists!$C$23:$D$27,2,FALSE)))-(V390*W390)*(1-IF(X390="",0,VLOOKUP(X390,Lists!$C$23:$D$27,2,FALSE))))/1000*VLOOKUP(F390,Lists!$C$16:$E$20,3,FALSE)*E390,"")</f>
        <v/>
      </c>
      <c r="AF390" s="125" t="str" cm="1">
        <f t="array" ref="AF390">IFERROR(V390*_xlfn.XLOOKUP(1,(P390=Lists!$G$20:$G$63)*(Q390=Lists!$H$20:$H$63),Lists!$I$20:$I$63),"")</f>
        <v/>
      </c>
      <c r="AG390" s="125" t="str">
        <f>IFERROR(IF(I390=X390,"",IF(X390="","",VLOOKUP(X390,Lists!$G$66:$H$70,2,FALSE)*V390*W390)),"")</f>
        <v/>
      </c>
      <c r="AH390" s="108" t="str">
        <f>IFERROR(VLOOKUP(J390,Lists!$G$3:$J$17,2,FALSE),"")</f>
        <v/>
      </c>
      <c r="AI390" s="108" t="str">
        <f>IFERROR(VLOOKUP(J390,Lists!$G$3:$J$17,3,FALSE),"")</f>
        <v/>
      </c>
      <c r="AJ390" s="108" t="str">
        <f>IFERROR(VLOOKUP(J390,Lists!$G$3:$J$17,4,FALSE),"")</f>
        <v/>
      </c>
      <c r="AK390" s="108" t="str">
        <f>IFERROR(VLOOKUP(P390,Lists!$C$30:$D$47,2,FALSE),"")</f>
        <v/>
      </c>
    </row>
    <row r="391" spans="2:37" x14ac:dyDescent="0.25">
      <c r="B391" s="5"/>
      <c r="C391" s="5"/>
      <c r="D391" s="122" t="str">
        <f>IFERROR(VLOOKUP(C391,Lists!$B$3:$E$13,3,FALSE),"")</f>
        <v/>
      </c>
      <c r="E391" s="123" t="str">
        <f>IFERROR(VLOOKUP(C391,Lists!$B$3:$E$13,4,FALSE),"")</f>
        <v/>
      </c>
      <c r="F391" s="5"/>
      <c r="H391" s="5"/>
      <c r="I391" s="5"/>
      <c r="J391" s="5"/>
      <c r="K391" s="5"/>
      <c r="L391" s="5"/>
      <c r="M391" s="5"/>
      <c r="N391" s="122" t="str" cm="1">
        <f t="array" ref="N391">IFERROR(_xlfn.XLOOKUP(1,(J391=Lists!$AC$3:$AC$886)*(K391=Lists!$AD$3:$AD$886)*(L391=Lists!$AE$3:$AE$886)*(M391=Lists!$AF$3:$AF$886),Lists!$AG$3:$AG$886),"")</f>
        <v/>
      </c>
      <c r="P391" s="5"/>
      <c r="Q391" s="5"/>
      <c r="R391" s="5"/>
      <c r="S391" s="5"/>
      <c r="T391" s="5"/>
      <c r="U391" s="5"/>
      <c r="V391" s="5"/>
      <c r="W391" s="5"/>
      <c r="X391" s="5"/>
      <c r="Z391" s="122" t="str">
        <f>IFERROR(((H391*N391)-(V391*W391))/1000*VLOOKUP(F391,Lists!$C$16:$E$20,2,FALSE)*D391,"")</f>
        <v/>
      </c>
      <c r="AA391" s="124" t="str">
        <f>IFERROR(((H391*N391)-(V391*W391))/1000*VLOOKUP(F391,Lists!$C$16:$E$20,3,FALSE)*E391,"")</f>
        <v/>
      </c>
      <c r="AB391" s="122" t="str">
        <f t="shared" si="11"/>
        <v/>
      </c>
      <c r="AC391" s="124" t="str">
        <f t="shared" si="10"/>
        <v/>
      </c>
      <c r="AD391" s="122" t="str">
        <f>IFERROR(((H391*N391)*(1-IF(I391="",0,VLOOKUP(I391,Lists!$C$23:$D$27,2,FALSE)))-(V391*W391)*(1-IF(X391="",0,VLOOKUP(X391,Lists!$C$23:$D$27,2,FALSE))))/1000*VLOOKUP(F391,Lists!$C$16:$E$20,2,FALSE)*D391,"")</f>
        <v/>
      </c>
      <c r="AE391" s="124" t="str">
        <f>IFERROR(((H391*N391)*(1-IF(I391="",0,VLOOKUP(I391,Lists!$C$23:$D$27,2,FALSE)))-(V391*W391)*(1-IF(X391="",0,VLOOKUP(X391,Lists!$C$23:$D$27,2,FALSE))))/1000*VLOOKUP(F391,Lists!$C$16:$E$20,3,FALSE)*E391,"")</f>
        <v/>
      </c>
      <c r="AF391" s="125" t="str" cm="1">
        <f t="array" ref="AF391">IFERROR(V391*_xlfn.XLOOKUP(1,(P391=Lists!$G$20:$G$63)*(Q391=Lists!$H$20:$H$63),Lists!$I$20:$I$63),"")</f>
        <v/>
      </c>
      <c r="AG391" s="125" t="str">
        <f>IFERROR(IF(I391=X391,"",IF(X391="","",VLOOKUP(X391,Lists!$G$66:$H$70,2,FALSE)*V391*W391)),"")</f>
        <v/>
      </c>
      <c r="AH391" s="108" t="str">
        <f>IFERROR(VLOOKUP(J391,Lists!$G$3:$J$17,2,FALSE),"")</f>
        <v/>
      </c>
      <c r="AI391" s="108" t="str">
        <f>IFERROR(VLOOKUP(J391,Lists!$G$3:$J$17,3,FALSE),"")</f>
        <v/>
      </c>
      <c r="AJ391" s="108" t="str">
        <f>IFERROR(VLOOKUP(J391,Lists!$G$3:$J$17,4,FALSE),"")</f>
        <v/>
      </c>
      <c r="AK391" s="108" t="str">
        <f>IFERROR(VLOOKUP(P391,Lists!$C$30:$D$47,2,FALSE),"")</f>
        <v/>
      </c>
    </row>
    <row r="392" spans="2:37" x14ac:dyDescent="0.25">
      <c r="B392" s="5"/>
      <c r="C392" s="5"/>
      <c r="D392" s="122" t="str">
        <f>IFERROR(VLOOKUP(C392,Lists!$B$3:$E$13,3,FALSE),"")</f>
        <v/>
      </c>
      <c r="E392" s="123" t="str">
        <f>IFERROR(VLOOKUP(C392,Lists!$B$3:$E$13,4,FALSE),"")</f>
        <v/>
      </c>
      <c r="F392" s="5"/>
      <c r="H392" s="5"/>
      <c r="I392" s="5"/>
      <c r="J392" s="5"/>
      <c r="K392" s="5"/>
      <c r="L392" s="5"/>
      <c r="M392" s="5"/>
      <c r="N392" s="122" t="str" cm="1">
        <f t="array" ref="N392">IFERROR(_xlfn.XLOOKUP(1,(J392=Lists!$AC$3:$AC$886)*(K392=Lists!$AD$3:$AD$886)*(L392=Lists!$AE$3:$AE$886)*(M392=Lists!$AF$3:$AF$886),Lists!$AG$3:$AG$886),"")</f>
        <v/>
      </c>
      <c r="P392" s="5"/>
      <c r="Q392" s="5"/>
      <c r="R392" s="5"/>
      <c r="S392" s="5"/>
      <c r="T392" s="5"/>
      <c r="U392" s="5"/>
      <c r="V392" s="5"/>
      <c r="W392" s="5"/>
      <c r="X392" s="5"/>
      <c r="Z392" s="122" t="str">
        <f>IFERROR(((H392*N392)-(V392*W392))/1000*VLOOKUP(F392,Lists!$C$16:$E$20,2,FALSE)*D392,"")</f>
        <v/>
      </c>
      <c r="AA392" s="124" t="str">
        <f>IFERROR(((H392*N392)-(V392*W392))/1000*VLOOKUP(F392,Lists!$C$16:$E$20,3,FALSE)*E392,"")</f>
        <v/>
      </c>
      <c r="AB392" s="122" t="str">
        <f t="shared" si="11"/>
        <v/>
      </c>
      <c r="AC392" s="124" t="str">
        <f t="shared" si="10"/>
        <v/>
      </c>
      <c r="AD392" s="122" t="str">
        <f>IFERROR(((H392*N392)*(1-IF(I392="",0,VLOOKUP(I392,Lists!$C$23:$D$27,2,FALSE)))-(V392*W392)*(1-IF(X392="",0,VLOOKUP(X392,Lists!$C$23:$D$27,2,FALSE))))/1000*VLOOKUP(F392,Lists!$C$16:$E$20,2,FALSE)*D392,"")</f>
        <v/>
      </c>
      <c r="AE392" s="124" t="str">
        <f>IFERROR(((H392*N392)*(1-IF(I392="",0,VLOOKUP(I392,Lists!$C$23:$D$27,2,FALSE)))-(V392*W392)*(1-IF(X392="",0,VLOOKUP(X392,Lists!$C$23:$D$27,2,FALSE))))/1000*VLOOKUP(F392,Lists!$C$16:$E$20,3,FALSE)*E392,"")</f>
        <v/>
      </c>
      <c r="AF392" s="125" t="str" cm="1">
        <f t="array" ref="AF392">IFERROR(V392*_xlfn.XLOOKUP(1,(P392=Lists!$G$20:$G$63)*(Q392=Lists!$H$20:$H$63),Lists!$I$20:$I$63),"")</f>
        <v/>
      </c>
      <c r="AG392" s="125" t="str">
        <f>IFERROR(IF(I392=X392,"",IF(X392="","",VLOOKUP(X392,Lists!$G$66:$H$70,2,FALSE)*V392*W392)),"")</f>
        <v/>
      </c>
      <c r="AH392" s="108" t="str">
        <f>IFERROR(VLOOKUP(J392,Lists!$G$3:$J$17,2,FALSE),"")</f>
        <v/>
      </c>
      <c r="AI392" s="108" t="str">
        <f>IFERROR(VLOOKUP(J392,Lists!$G$3:$J$17,3,FALSE),"")</f>
        <v/>
      </c>
      <c r="AJ392" s="108" t="str">
        <f>IFERROR(VLOOKUP(J392,Lists!$G$3:$J$17,4,FALSE),"")</f>
        <v/>
      </c>
      <c r="AK392" s="108" t="str">
        <f>IFERROR(VLOOKUP(P392,Lists!$C$30:$D$47,2,FALSE),"")</f>
        <v/>
      </c>
    </row>
    <row r="393" spans="2:37" x14ac:dyDescent="0.25">
      <c r="B393" s="5"/>
      <c r="C393" s="5"/>
      <c r="D393" s="122" t="str">
        <f>IFERROR(VLOOKUP(C393,Lists!$B$3:$E$13,3,FALSE),"")</f>
        <v/>
      </c>
      <c r="E393" s="123" t="str">
        <f>IFERROR(VLOOKUP(C393,Lists!$B$3:$E$13,4,FALSE),"")</f>
        <v/>
      </c>
      <c r="F393" s="5"/>
      <c r="H393" s="5"/>
      <c r="I393" s="5"/>
      <c r="J393" s="5"/>
      <c r="K393" s="5"/>
      <c r="L393" s="5"/>
      <c r="M393" s="5"/>
      <c r="N393" s="122" t="str" cm="1">
        <f t="array" ref="N393">IFERROR(_xlfn.XLOOKUP(1,(J393=Lists!$AC$3:$AC$886)*(K393=Lists!$AD$3:$AD$886)*(L393=Lists!$AE$3:$AE$886)*(M393=Lists!$AF$3:$AF$886),Lists!$AG$3:$AG$886),"")</f>
        <v/>
      </c>
      <c r="P393" s="5"/>
      <c r="Q393" s="5"/>
      <c r="R393" s="5"/>
      <c r="S393" s="5"/>
      <c r="T393" s="5"/>
      <c r="U393" s="5"/>
      <c r="V393" s="5"/>
      <c r="W393" s="5"/>
      <c r="X393" s="5"/>
      <c r="Z393" s="122" t="str">
        <f>IFERROR(((H393*N393)-(V393*W393))/1000*VLOOKUP(F393,Lists!$C$16:$E$20,2,FALSE)*D393,"")</f>
        <v/>
      </c>
      <c r="AA393" s="124" t="str">
        <f>IFERROR(((H393*N393)-(V393*W393))/1000*VLOOKUP(F393,Lists!$C$16:$E$20,3,FALSE)*E393,"")</f>
        <v/>
      </c>
      <c r="AB393" s="122" t="str">
        <f t="shared" si="11"/>
        <v/>
      </c>
      <c r="AC393" s="124" t="str">
        <f t="shared" si="10"/>
        <v/>
      </c>
      <c r="AD393" s="122" t="str">
        <f>IFERROR(((H393*N393)*(1-IF(I393="",0,VLOOKUP(I393,Lists!$C$23:$D$27,2,FALSE)))-(V393*W393)*(1-IF(X393="",0,VLOOKUP(X393,Lists!$C$23:$D$27,2,FALSE))))/1000*VLOOKUP(F393,Lists!$C$16:$E$20,2,FALSE)*D393,"")</f>
        <v/>
      </c>
      <c r="AE393" s="124" t="str">
        <f>IFERROR(((H393*N393)*(1-IF(I393="",0,VLOOKUP(I393,Lists!$C$23:$D$27,2,FALSE)))-(V393*W393)*(1-IF(X393="",0,VLOOKUP(X393,Lists!$C$23:$D$27,2,FALSE))))/1000*VLOOKUP(F393,Lists!$C$16:$E$20,3,FALSE)*E393,"")</f>
        <v/>
      </c>
      <c r="AF393" s="125" t="str" cm="1">
        <f t="array" ref="AF393">IFERROR(V393*_xlfn.XLOOKUP(1,(P393=Lists!$G$20:$G$63)*(Q393=Lists!$H$20:$H$63),Lists!$I$20:$I$63),"")</f>
        <v/>
      </c>
      <c r="AG393" s="125" t="str">
        <f>IFERROR(IF(I393=X393,"",IF(X393="","",VLOOKUP(X393,Lists!$G$66:$H$70,2,FALSE)*V393*W393)),"")</f>
        <v/>
      </c>
      <c r="AH393" s="108" t="str">
        <f>IFERROR(VLOOKUP(J393,Lists!$G$3:$J$17,2,FALSE),"")</f>
        <v/>
      </c>
      <c r="AI393" s="108" t="str">
        <f>IFERROR(VLOOKUP(J393,Lists!$G$3:$J$17,3,FALSE),"")</f>
        <v/>
      </c>
      <c r="AJ393" s="108" t="str">
        <f>IFERROR(VLOOKUP(J393,Lists!$G$3:$J$17,4,FALSE),"")</f>
        <v/>
      </c>
      <c r="AK393" s="108" t="str">
        <f>IFERROR(VLOOKUP(P393,Lists!$C$30:$D$47,2,FALSE),"")</f>
        <v/>
      </c>
    </row>
    <row r="394" spans="2:37" x14ac:dyDescent="0.25">
      <c r="B394" s="5"/>
      <c r="C394" s="5"/>
      <c r="D394" s="122" t="str">
        <f>IFERROR(VLOOKUP(C394,Lists!$B$3:$E$13,3,FALSE),"")</f>
        <v/>
      </c>
      <c r="E394" s="123" t="str">
        <f>IFERROR(VLOOKUP(C394,Lists!$B$3:$E$13,4,FALSE),"")</f>
        <v/>
      </c>
      <c r="F394" s="5"/>
      <c r="H394" s="5"/>
      <c r="I394" s="5"/>
      <c r="J394" s="5"/>
      <c r="K394" s="5"/>
      <c r="L394" s="5"/>
      <c r="M394" s="5"/>
      <c r="N394" s="122" t="str" cm="1">
        <f t="array" ref="N394">IFERROR(_xlfn.XLOOKUP(1,(J394=Lists!$AC$3:$AC$886)*(K394=Lists!$AD$3:$AD$886)*(L394=Lists!$AE$3:$AE$886)*(M394=Lists!$AF$3:$AF$886),Lists!$AG$3:$AG$886),"")</f>
        <v/>
      </c>
      <c r="P394" s="5"/>
      <c r="Q394" s="5"/>
      <c r="R394" s="5"/>
      <c r="S394" s="5"/>
      <c r="T394" s="5"/>
      <c r="U394" s="5"/>
      <c r="V394" s="5"/>
      <c r="W394" s="5"/>
      <c r="X394" s="5"/>
      <c r="Z394" s="122" t="str">
        <f>IFERROR(((H394*N394)-(V394*W394))/1000*VLOOKUP(F394,Lists!$C$16:$E$20,2,FALSE)*D394,"")</f>
        <v/>
      </c>
      <c r="AA394" s="124" t="str">
        <f>IFERROR(((H394*N394)-(V394*W394))/1000*VLOOKUP(F394,Lists!$C$16:$E$20,3,FALSE)*E394,"")</f>
        <v/>
      </c>
      <c r="AB394" s="122" t="str">
        <f t="shared" si="11"/>
        <v/>
      </c>
      <c r="AC394" s="124" t="str">
        <f t="shared" si="10"/>
        <v/>
      </c>
      <c r="AD394" s="122" t="str">
        <f>IFERROR(((H394*N394)*(1-IF(I394="",0,VLOOKUP(I394,Lists!$C$23:$D$27,2,FALSE)))-(V394*W394)*(1-IF(X394="",0,VLOOKUP(X394,Lists!$C$23:$D$27,2,FALSE))))/1000*VLOOKUP(F394,Lists!$C$16:$E$20,2,FALSE)*D394,"")</f>
        <v/>
      </c>
      <c r="AE394" s="124" t="str">
        <f>IFERROR(((H394*N394)*(1-IF(I394="",0,VLOOKUP(I394,Lists!$C$23:$D$27,2,FALSE)))-(V394*W394)*(1-IF(X394="",0,VLOOKUP(X394,Lists!$C$23:$D$27,2,FALSE))))/1000*VLOOKUP(F394,Lists!$C$16:$E$20,3,FALSE)*E394,"")</f>
        <v/>
      </c>
      <c r="AF394" s="125" t="str" cm="1">
        <f t="array" ref="AF394">IFERROR(V394*_xlfn.XLOOKUP(1,(P394=Lists!$G$20:$G$63)*(Q394=Lists!$H$20:$H$63),Lists!$I$20:$I$63),"")</f>
        <v/>
      </c>
      <c r="AG394" s="125" t="str">
        <f>IFERROR(IF(I394=X394,"",IF(X394="","",VLOOKUP(X394,Lists!$G$66:$H$70,2,FALSE)*V394*W394)),"")</f>
        <v/>
      </c>
      <c r="AH394" s="108" t="str">
        <f>IFERROR(VLOOKUP(J394,Lists!$G$3:$J$17,2,FALSE),"")</f>
        <v/>
      </c>
      <c r="AI394" s="108" t="str">
        <f>IFERROR(VLOOKUP(J394,Lists!$G$3:$J$17,3,FALSE),"")</f>
        <v/>
      </c>
      <c r="AJ394" s="108" t="str">
        <f>IFERROR(VLOOKUP(J394,Lists!$G$3:$J$17,4,FALSE),"")</f>
        <v/>
      </c>
      <c r="AK394" s="108" t="str">
        <f>IFERROR(VLOOKUP(P394,Lists!$C$30:$D$47,2,FALSE),"")</f>
        <v/>
      </c>
    </row>
    <row r="395" spans="2:37" x14ac:dyDescent="0.25">
      <c r="B395" s="5"/>
      <c r="C395" s="5"/>
      <c r="D395" s="122" t="str">
        <f>IFERROR(VLOOKUP(C395,Lists!$B$3:$E$13,3,FALSE),"")</f>
        <v/>
      </c>
      <c r="E395" s="123" t="str">
        <f>IFERROR(VLOOKUP(C395,Lists!$B$3:$E$13,4,FALSE),"")</f>
        <v/>
      </c>
      <c r="F395" s="5"/>
      <c r="H395" s="5"/>
      <c r="I395" s="5"/>
      <c r="J395" s="5"/>
      <c r="K395" s="5"/>
      <c r="L395" s="5"/>
      <c r="M395" s="5"/>
      <c r="N395" s="122" t="str" cm="1">
        <f t="array" ref="N395">IFERROR(_xlfn.XLOOKUP(1,(J395=Lists!$AC$3:$AC$886)*(K395=Lists!$AD$3:$AD$886)*(L395=Lists!$AE$3:$AE$886)*(M395=Lists!$AF$3:$AF$886),Lists!$AG$3:$AG$886),"")</f>
        <v/>
      </c>
      <c r="P395" s="5"/>
      <c r="Q395" s="5"/>
      <c r="R395" s="5"/>
      <c r="S395" s="5"/>
      <c r="T395" s="5"/>
      <c r="U395" s="5"/>
      <c r="V395" s="5"/>
      <c r="W395" s="5"/>
      <c r="X395" s="5"/>
      <c r="Z395" s="122" t="str">
        <f>IFERROR(((H395*N395)-(V395*W395))/1000*VLOOKUP(F395,Lists!$C$16:$E$20,2,FALSE)*D395,"")</f>
        <v/>
      </c>
      <c r="AA395" s="124" t="str">
        <f>IFERROR(((H395*N395)-(V395*W395))/1000*VLOOKUP(F395,Lists!$C$16:$E$20,3,FALSE)*E395,"")</f>
        <v/>
      </c>
      <c r="AB395" s="122" t="str">
        <f t="shared" si="11"/>
        <v/>
      </c>
      <c r="AC395" s="124" t="str">
        <f t="shared" si="10"/>
        <v/>
      </c>
      <c r="AD395" s="122" t="str">
        <f>IFERROR(((H395*N395)*(1-IF(I395="",0,VLOOKUP(I395,Lists!$C$23:$D$27,2,FALSE)))-(V395*W395)*(1-IF(X395="",0,VLOOKUP(X395,Lists!$C$23:$D$27,2,FALSE))))/1000*VLOOKUP(F395,Lists!$C$16:$E$20,2,FALSE)*D395,"")</f>
        <v/>
      </c>
      <c r="AE395" s="124" t="str">
        <f>IFERROR(((H395*N395)*(1-IF(I395="",0,VLOOKUP(I395,Lists!$C$23:$D$27,2,FALSE)))-(V395*W395)*(1-IF(X395="",0,VLOOKUP(X395,Lists!$C$23:$D$27,2,FALSE))))/1000*VLOOKUP(F395,Lists!$C$16:$E$20,3,FALSE)*E395,"")</f>
        <v/>
      </c>
      <c r="AF395" s="125" t="str" cm="1">
        <f t="array" ref="AF395">IFERROR(V395*_xlfn.XLOOKUP(1,(P395=Lists!$G$20:$G$63)*(Q395=Lists!$H$20:$H$63),Lists!$I$20:$I$63),"")</f>
        <v/>
      </c>
      <c r="AG395" s="125" t="str">
        <f>IFERROR(IF(I395=X395,"",IF(X395="","",VLOOKUP(X395,Lists!$G$66:$H$70,2,FALSE)*V395*W395)),"")</f>
        <v/>
      </c>
      <c r="AH395" s="108" t="str">
        <f>IFERROR(VLOOKUP(J395,Lists!$G$3:$J$17,2,FALSE),"")</f>
        <v/>
      </c>
      <c r="AI395" s="108" t="str">
        <f>IFERROR(VLOOKUP(J395,Lists!$G$3:$J$17,3,FALSE),"")</f>
        <v/>
      </c>
      <c r="AJ395" s="108" t="str">
        <f>IFERROR(VLOOKUP(J395,Lists!$G$3:$J$17,4,FALSE),"")</f>
        <v/>
      </c>
      <c r="AK395" s="108" t="str">
        <f>IFERROR(VLOOKUP(P395,Lists!$C$30:$D$47,2,FALSE),"")</f>
        <v/>
      </c>
    </row>
    <row r="396" spans="2:37" x14ac:dyDescent="0.25">
      <c r="B396" s="5"/>
      <c r="C396" s="5"/>
      <c r="D396" s="122" t="str">
        <f>IFERROR(VLOOKUP(C396,Lists!$B$3:$E$13,3,FALSE),"")</f>
        <v/>
      </c>
      <c r="E396" s="123" t="str">
        <f>IFERROR(VLOOKUP(C396,Lists!$B$3:$E$13,4,FALSE),"")</f>
        <v/>
      </c>
      <c r="F396" s="5"/>
      <c r="H396" s="5"/>
      <c r="I396" s="5"/>
      <c r="J396" s="5"/>
      <c r="K396" s="5"/>
      <c r="L396" s="5"/>
      <c r="M396" s="5"/>
      <c r="N396" s="122" t="str" cm="1">
        <f t="array" ref="N396">IFERROR(_xlfn.XLOOKUP(1,(J396=Lists!$AC$3:$AC$886)*(K396=Lists!$AD$3:$AD$886)*(L396=Lists!$AE$3:$AE$886)*(M396=Lists!$AF$3:$AF$886),Lists!$AG$3:$AG$886),"")</f>
        <v/>
      </c>
      <c r="P396" s="5"/>
      <c r="Q396" s="5"/>
      <c r="R396" s="5"/>
      <c r="S396" s="5"/>
      <c r="T396" s="5"/>
      <c r="U396" s="5"/>
      <c r="V396" s="5"/>
      <c r="W396" s="5"/>
      <c r="X396" s="5"/>
      <c r="Z396" s="122" t="str">
        <f>IFERROR(((H396*N396)-(V396*W396))/1000*VLOOKUP(F396,Lists!$C$16:$E$20,2,FALSE)*D396,"")</f>
        <v/>
      </c>
      <c r="AA396" s="124" t="str">
        <f>IFERROR(((H396*N396)-(V396*W396))/1000*VLOOKUP(F396,Lists!$C$16:$E$20,3,FALSE)*E396,"")</f>
        <v/>
      </c>
      <c r="AB396" s="122" t="str">
        <f t="shared" si="11"/>
        <v/>
      </c>
      <c r="AC396" s="124" t="str">
        <f t="shared" si="10"/>
        <v/>
      </c>
      <c r="AD396" s="122" t="str">
        <f>IFERROR(((H396*N396)*(1-IF(I396="",0,VLOOKUP(I396,Lists!$C$23:$D$27,2,FALSE)))-(V396*W396)*(1-IF(X396="",0,VLOOKUP(X396,Lists!$C$23:$D$27,2,FALSE))))/1000*VLOOKUP(F396,Lists!$C$16:$E$20,2,FALSE)*D396,"")</f>
        <v/>
      </c>
      <c r="AE396" s="124" t="str">
        <f>IFERROR(((H396*N396)*(1-IF(I396="",0,VLOOKUP(I396,Lists!$C$23:$D$27,2,FALSE)))-(V396*W396)*(1-IF(X396="",0,VLOOKUP(X396,Lists!$C$23:$D$27,2,FALSE))))/1000*VLOOKUP(F396,Lists!$C$16:$E$20,3,FALSE)*E396,"")</f>
        <v/>
      </c>
      <c r="AF396" s="125" t="str" cm="1">
        <f t="array" ref="AF396">IFERROR(V396*_xlfn.XLOOKUP(1,(P396=Lists!$G$20:$G$63)*(Q396=Lists!$H$20:$H$63),Lists!$I$20:$I$63),"")</f>
        <v/>
      </c>
      <c r="AG396" s="125" t="str">
        <f>IFERROR(IF(I396=X396,"",IF(X396="","",VLOOKUP(X396,Lists!$G$66:$H$70,2,FALSE)*V396*W396)),"")</f>
        <v/>
      </c>
      <c r="AH396" s="108" t="str">
        <f>IFERROR(VLOOKUP(J396,Lists!$G$3:$J$17,2,FALSE),"")</f>
        <v/>
      </c>
      <c r="AI396" s="108" t="str">
        <f>IFERROR(VLOOKUP(J396,Lists!$G$3:$J$17,3,FALSE),"")</f>
        <v/>
      </c>
      <c r="AJ396" s="108" t="str">
        <f>IFERROR(VLOOKUP(J396,Lists!$G$3:$J$17,4,FALSE),"")</f>
        <v/>
      </c>
      <c r="AK396" s="108" t="str">
        <f>IFERROR(VLOOKUP(P396,Lists!$C$30:$D$47,2,FALSE),"")</f>
        <v/>
      </c>
    </row>
    <row r="397" spans="2:37" x14ac:dyDescent="0.25">
      <c r="B397" s="5"/>
      <c r="C397" s="5"/>
      <c r="D397" s="122" t="str">
        <f>IFERROR(VLOOKUP(C397,Lists!$B$3:$E$13,3,FALSE),"")</f>
        <v/>
      </c>
      <c r="E397" s="123" t="str">
        <f>IFERROR(VLOOKUP(C397,Lists!$B$3:$E$13,4,FALSE),"")</f>
        <v/>
      </c>
      <c r="F397" s="5"/>
      <c r="H397" s="5"/>
      <c r="I397" s="5"/>
      <c r="J397" s="5"/>
      <c r="K397" s="5"/>
      <c r="L397" s="5"/>
      <c r="M397" s="5"/>
      <c r="N397" s="122" t="str" cm="1">
        <f t="array" ref="N397">IFERROR(_xlfn.XLOOKUP(1,(J397=Lists!$AC$3:$AC$886)*(K397=Lists!$AD$3:$AD$886)*(L397=Lists!$AE$3:$AE$886)*(M397=Lists!$AF$3:$AF$886),Lists!$AG$3:$AG$886),"")</f>
        <v/>
      </c>
      <c r="P397" s="5"/>
      <c r="Q397" s="5"/>
      <c r="R397" s="5"/>
      <c r="S397" s="5"/>
      <c r="T397" s="5"/>
      <c r="U397" s="5"/>
      <c r="V397" s="5"/>
      <c r="W397" s="5"/>
      <c r="X397" s="5"/>
      <c r="Z397" s="122" t="str">
        <f>IFERROR(((H397*N397)-(V397*W397))/1000*VLOOKUP(F397,Lists!$C$16:$E$20,2,FALSE)*D397,"")</f>
        <v/>
      </c>
      <c r="AA397" s="124" t="str">
        <f>IFERROR(((H397*N397)-(V397*W397))/1000*VLOOKUP(F397,Lists!$C$16:$E$20,3,FALSE)*E397,"")</f>
        <v/>
      </c>
      <c r="AB397" s="122" t="str">
        <f t="shared" si="11"/>
        <v/>
      </c>
      <c r="AC397" s="124" t="str">
        <f t="shared" si="10"/>
        <v/>
      </c>
      <c r="AD397" s="122" t="str">
        <f>IFERROR(((H397*N397)*(1-IF(I397="",0,VLOOKUP(I397,Lists!$C$23:$D$27,2,FALSE)))-(V397*W397)*(1-IF(X397="",0,VLOOKUP(X397,Lists!$C$23:$D$27,2,FALSE))))/1000*VLOOKUP(F397,Lists!$C$16:$E$20,2,FALSE)*D397,"")</f>
        <v/>
      </c>
      <c r="AE397" s="124" t="str">
        <f>IFERROR(((H397*N397)*(1-IF(I397="",0,VLOOKUP(I397,Lists!$C$23:$D$27,2,FALSE)))-(V397*W397)*(1-IF(X397="",0,VLOOKUP(X397,Lists!$C$23:$D$27,2,FALSE))))/1000*VLOOKUP(F397,Lists!$C$16:$E$20,3,FALSE)*E397,"")</f>
        <v/>
      </c>
      <c r="AF397" s="125" t="str" cm="1">
        <f t="array" ref="AF397">IFERROR(V397*_xlfn.XLOOKUP(1,(P397=Lists!$G$20:$G$63)*(Q397=Lists!$H$20:$H$63),Lists!$I$20:$I$63),"")</f>
        <v/>
      </c>
      <c r="AG397" s="125" t="str">
        <f>IFERROR(IF(I397=X397,"",IF(X397="","",VLOOKUP(X397,Lists!$G$66:$H$70,2,FALSE)*V397*W397)),"")</f>
        <v/>
      </c>
      <c r="AH397" s="108" t="str">
        <f>IFERROR(VLOOKUP(J397,Lists!$G$3:$J$17,2,FALSE),"")</f>
        <v/>
      </c>
      <c r="AI397" s="108" t="str">
        <f>IFERROR(VLOOKUP(J397,Lists!$G$3:$J$17,3,FALSE),"")</f>
        <v/>
      </c>
      <c r="AJ397" s="108" t="str">
        <f>IFERROR(VLOOKUP(J397,Lists!$G$3:$J$17,4,FALSE),"")</f>
        <v/>
      </c>
      <c r="AK397" s="108" t="str">
        <f>IFERROR(VLOOKUP(P397,Lists!$C$30:$D$47,2,FALSE),"")</f>
        <v/>
      </c>
    </row>
    <row r="398" spans="2:37" x14ac:dyDescent="0.25">
      <c r="B398" s="5"/>
      <c r="C398" s="5"/>
      <c r="D398" s="122" t="str">
        <f>IFERROR(VLOOKUP(C398,Lists!$B$3:$E$13,3,FALSE),"")</f>
        <v/>
      </c>
      <c r="E398" s="123" t="str">
        <f>IFERROR(VLOOKUP(C398,Lists!$B$3:$E$13,4,FALSE),"")</f>
        <v/>
      </c>
      <c r="F398" s="5"/>
      <c r="H398" s="5"/>
      <c r="I398" s="5"/>
      <c r="J398" s="5"/>
      <c r="K398" s="5"/>
      <c r="L398" s="5"/>
      <c r="M398" s="5"/>
      <c r="N398" s="122" t="str" cm="1">
        <f t="array" ref="N398">IFERROR(_xlfn.XLOOKUP(1,(J398=Lists!$AC$3:$AC$886)*(K398=Lists!$AD$3:$AD$886)*(L398=Lists!$AE$3:$AE$886)*(M398=Lists!$AF$3:$AF$886),Lists!$AG$3:$AG$886),"")</f>
        <v/>
      </c>
      <c r="P398" s="5"/>
      <c r="Q398" s="5"/>
      <c r="R398" s="5"/>
      <c r="S398" s="5"/>
      <c r="T398" s="5"/>
      <c r="U398" s="5"/>
      <c r="V398" s="5"/>
      <c r="W398" s="5"/>
      <c r="X398" s="5"/>
      <c r="Z398" s="122" t="str">
        <f>IFERROR(((H398*N398)-(V398*W398))/1000*VLOOKUP(F398,Lists!$C$16:$E$20,2,FALSE)*D398,"")</f>
        <v/>
      </c>
      <c r="AA398" s="124" t="str">
        <f>IFERROR(((H398*N398)-(V398*W398))/1000*VLOOKUP(F398,Lists!$C$16:$E$20,3,FALSE)*E398,"")</f>
        <v/>
      </c>
      <c r="AB398" s="122" t="str">
        <f t="shared" si="11"/>
        <v/>
      </c>
      <c r="AC398" s="124" t="str">
        <f t="shared" si="10"/>
        <v/>
      </c>
      <c r="AD398" s="122" t="str">
        <f>IFERROR(((H398*N398)*(1-IF(I398="",0,VLOOKUP(I398,Lists!$C$23:$D$27,2,FALSE)))-(V398*W398)*(1-IF(X398="",0,VLOOKUP(X398,Lists!$C$23:$D$27,2,FALSE))))/1000*VLOOKUP(F398,Lists!$C$16:$E$20,2,FALSE)*D398,"")</f>
        <v/>
      </c>
      <c r="AE398" s="124" t="str">
        <f>IFERROR(((H398*N398)*(1-IF(I398="",0,VLOOKUP(I398,Lists!$C$23:$D$27,2,FALSE)))-(V398*W398)*(1-IF(X398="",0,VLOOKUP(X398,Lists!$C$23:$D$27,2,FALSE))))/1000*VLOOKUP(F398,Lists!$C$16:$E$20,3,FALSE)*E398,"")</f>
        <v/>
      </c>
      <c r="AF398" s="125" t="str" cm="1">
        <f t="array" ref="AF398">IFERROR(V398*_xlfn.XLOOKUP(1,(P398=Lists!$G$20:$G$63)*(Q398=Lists!$H$20:$H$63),Lists!$I$20:$I$63),"")</f>
        <v/>
      </c>
      <c r="AG398" s="125" t="str">
        <f>IFERROR(IF(I398=X398,"",IF(X398="","",VLOOKUP(X398,Lists!$G$66:$H$70,2,FALSE)*V398*W398)),"")</f>
        <v/>
      </c>
      <c r="AH398" s="108" t="str">
        <f>IFERROR(VLOOKUP(J398,Lists!$G$3:$J$17,2,FALSE),"")</f>
        <v/>
      </c>
      <c r="AI398" s="108" t="str">
        <f>IFERROR(VLOOKUP(J398,Lists!$G$3:$J$17,3,FALSE),"")</f>
        <v/>
      </c>
      <c r="AJ398" s="108" t="str">
        <f>IFERROR(VLOOKUP(J398,Lists!$G$3:$J$17,4,FALSE),"")</f>
        <v/>
      </c>
      <c r="AK398" s="108" t="str">
        <f>IFERROR(VLOOKUP(P398,Lists!$C$30:$D$47,2,FALSE),"")</f>
        <v/>
      </c>
    </row>
    <row r="399" spans="2:37" x14ac:dyDescent="0.25">
      <c r="B399" s="5"/>
      <c r="C399" s="5"/>
      <c r="D399" s="122" t="str">
        <f>IFERROR(VLOOKUP(C399,Lists!$B$3:$E$13,3,FALSE),"")</f>
        <v/>
      </c>
      <c r="E399" s="123" t="str">
        <f>IFERROR(VLOOKUP(C399,Lists!$B$3:$E$13,4,FALSE),"")</f>
        <v/>
      </c>
      <c r="F399" s="5"/>
      <c r="H399" s="5"/>
      <c r="I399" s="5"/>
      <c r="J399" s="5"/>
      <c r="K399" s="5"/>
      <c r="L399" s="5"/>
      <c r="M399" s="5"/>
      <c r="N399" s="122" t="str" cm="1">
        <f t="array" ref="N399">IFERROR(_xlfn.XLOOKUP(1,(J399=Lists!$AC$3:$AC$886)*(K399=Lists!$AD$3:$AD$886)*(L399=Lists!$AE$3:$AE$886)*(M399=Lists!$AF$3:$AF$886),Lists!$AG$3:$AG$886),"")</f>
        <v/>
      </c>
      <c r="P399" s="5"/>
      <c r="Q399" s="5"/>
      <c r="R399" s="5"/>
      <c r="S399" s="5"/>
      <c r="T399" s="5"/>
      <c r="U399" s="5"/>
      <c r="V399" s="5"/>
      <c r="W399" s="5"/>
      <c r="X399" s="5"/>
      <c r="Z399" s="122" t="str">
        <f>IFERROR(((H399*N399)-(V399*W399))/1000*VLOOKUP(F399,Lists!$C$16:$E$20,2,FALSE)*D399,"")</f>
        <v/>
      </c>
      <c r="AA399" s="124" t="str">
        <f>IFERROR(((H399*N399)-(V399*W399))/1000*VLOOKUP(F399,Lists!$C$16:$E$20,3,FALSE)*E399,"")</f>
        <v/>
      </c>
      <c r="AB399" s="122" t="str">
        <f t="shared" si="11"/>
        <v/>
      </c>
      <c r="AC399" s="124" t="str">
        <f t="shared" si="10"/>
        <v/>
      </c>
      <c r="AD399" s="122" t="str">
        <f>IFERROR(((H399*N399)*(1-IF(I399="",0,VLOOKUP(I399,Lists!$C$23:$D$27,2,FALSE)))-(V399*W399)*(1-IF(X399="",0,VLOOKUP(X399,Lists!$C$23:$D$27,2,FALSE))))/1000*VLOOKUP(F399,Lists!$C$16:$E$20,2,FALSE)*D399,"")</f>
        <v/>
      </c>
      <c r="AE399" s="124" t="str">
        <f>IFERROR(((H399*N399)*(1-IF(I399="",0,VLOOKUP(I399,Lists!$C$23:$D$27,2,FALSE)))-(V399*W399)*(1-IF(X399="",0,VLOOKUP(X399,Lists!$C$23:$D$27,2,FALSE))))/1000*VLOOKUP(F399,Lists!$C$16:$E$20,3,FALSE)*E399,"")</f>
        <v/>
      </c>
      <c r="AF399" s="125" t="str" cm="1">
        <f t="array" ref="AF399">IFERROR(V399*_xlfn.XLOOKUP(1,(P399=Lists!$G$20:$G$63)*(Q399=Lists!$H$20:$H$63),Lists!$I$20:$I$63),"")</f>
        <v/>
      </c>
      <c r="AG399" s="125" t="str">
        <f>IFERROR(IF(I399=X399,"",IF(X399="","",VLOOKUP(X399,Lists!$G$66:$H$70,2,FALSE)*V399*W399)),"")</f>
        <v/>
      </c>
      <c r="AH399" s="108" t="str">
        <f>IFERROR(VLOOKUP(J399,Lists!$G$3:$J$17,2,FALSE),"")</f>
        <v/>
      </c>
      <c r="AI399" s="108" t="str">
        <f>IFERROR(VLOOKUP(J399,Lists!$G$3:$J$17,3,FALSE),"")</f>
        <v/>
      </c>
      <c r="AJ399" s="108" t="str">
        <f>IFERROR(VLOOKUP(J399,Lists!$G$3:$J$17,4,FALSE),"")</f>
        <v/>
      </c>
      <c r="AK399" s="108" t="str">
        <f>IFERROR(VLOOKUP(P399,Lists!$C$30:$D$47,2,FALSE),"")</f>
        <v/>
      </c>
    </row>
    <row r="400" spans="2:37" x14ac:dyDescent="0.25">
      <c r="B400" s="5"/>
      <c r="C400" s="5"/>
      <c r="D400" s="122" t="str">
        <f>IFERROR(VLOOKUP(C400,Lists!$B$3:$E$13,3,FALSE),"")</f>
        <v/>
      </c>
      <c r="E400" s="123" t="str">
        <f>IFERROR(VLOOKUP(C400,Lists!$B$3:$E$13,4,FALSE),"")</f>
        <v/>
      </c>
      <c r="F400" s="5"/>
      <c r="H400" s="5"/>
      <c r="I400" s="5"/>
      <c r="J400" s="5"/>
      <c r="K400" s="5"/>
      <c r="L400" s="5"/>
      <c r="M400" s="5"/>
      <c r="N400" s="122" t="str" cm="1">
        <f t="array" ref="N400">IFERROR(_xlfn.XLOOKUP(1,(J400=Lists!$AC$3:$AC$886)*(K400=Lists!$AD$3:$AD$886)*(L400=Lists!$AE$3:$AE$886)*(M400=Lists!$AF$3:$AF$886),Lists!$AG$3:$AG$886),"")</f>
        <v/>
      </c>
      <c r="P400" s="5"/>
      <c r="Q400" s="5"/>
      <c r="R400" s="5"/>
      <c r="S400" s="5"/>
      <c r="T400" s="5"/>
      <c r="U400" s="5"/>
      <c r="V400" s="5"/>
      <c r="W400" s="5"/>
      <c r="X400" s="5"/>
      <c r="Z400" s="122" t="str">
        <f>IFERROR(((H400*N400)-(V400*W400))/1000*VLOOKUP(F400,Lists!$C$16:$E$20,2,FALSE)*D400,"")</f>
        <v/>
      </c>
      <c r="AA400" s="124" t="str">
        <f>IFERROR(((H400*N400)-(V400*W400))/1000*VLOOKUP(F400,Lists!$C$16:$E$20,3,FALSE)*E400,"")</f>
        <v/>
      </c>
      <c r="AB400" s="122" t="str">
        <f t="shared" si="11"/>
        <v/>
      </c>
      <c r="AC400" s="124" t="str">
        <f t="shared" ref="AC400:AC463" si="12">IFERROR(AE400-AA400,"")</f>
        <v/>
      </c>
      <c r="AD400" s="122" t="str">
        <f>IFERROR(((H400*N400)*(1-IF(I400="",0,VLOOKUP(I400,Lists!$C$23:$D$27,2,FALSE)))-(V400*W400)*(1-IF(X400="",0,VLOOKUP(X400,Lists!$C$23:$D$27,2,FALSE))))/1000*VLOOKUP(F400,Lists!$C$16:$E$20,2,FALSE)*D400,"")</f>
        <v/>
      </c>
      <c r="AE400" s="124" t="str">
        <f>IFERROR(((H400*N400)*(1-IF(I400="",0,VLOOKUP(I400,Lists!$C$23:$D$27,2,FALSE)))-(V400*W400)*(1-IF(X400="",0,VLOOKUP(X400,Lists!$C$23:$D$27,2,FALSE))))/1000*VLOOKUP(F400,Lists!$C$16:$E$20,3,FALSE)*E400,"")</f>
        <v/>
      </c>
      <c r="AF400" s="125" t="str" cm="1">
        <f t="array" ref="AF400">IFERROR(V400*_xlfn.XLOOKUP(1,(P400=Lists!$G$20:$G$63)*(Q400=Lists!$H$20:$H$63),Lists!$I$20:$I$63),"")</f>
        <v/>
      </c>
      <c r="AG400" s="125" t="str">
        <f>IFERROR(IF(I400=X400,"",IF(X400="","",VLOOKUP(X400,Lists!$G$66:$H$70,2,FALSE)*V400*W400)),"")</f>
        <v/>
      </c>
      <c r="AH400" s="108" t="str">
        <f>IFERROR(VLOOKUP(J400,Lists!$G$3:$J$17,2,FALSE),"")</f>
        <v/>
      </c>
      <c r="AI400" s="108" t="str">
        <f>IFERROR(VLOOKUP(J400,Lists!$G$3:$J$17,3,FALSE),"")</f>
        <v/>
      </c>
      <c r="AJ400" s="108" t="str">
        <f>IFERROR(VLOOKUP(J400,Lists!$G$3:$J$17,4,FALSE),"")</f>
        <v/>
      </c>
      <c r="AK400" s="108" t="str">
        <f>IFERROR(VLOOKUP(P400,Lists!$C$30:$D$47,2,FALSE),"")</f>
        <v/>
      </c>
    </row>
    <row r="401" spans="2:37" x14ac:dyDescent="0.25">
      <c r="B401" s="5"/>
      <c r="C401" s="5"/>
      <c r="D401" s="122" t="str">
        <f>IFERROR(VLOOKUP(C401,Lists!$B$3:$E$13,3,FALSE),"")</f>
        <v/>
      </c>
      <c r="E401" s="123" t="str">
        <f>IFERROR(VLOOKUP(C401,Lists!$B$3:$E$13,4,FALSE),"")</f>
        <v/>
      </c>
      <c r="F401" s="5"/>
      <c r="H401" s="5"/>
      <c r="I401" s="5"/>
      <c r="J401" s="5"/>
      <c r="K401" s="5"/>
      <c r="L401" s="5"/>
      <c r="M401" s="5"/>
      <c r="N401" s="122" t="str" cm="1">
        <f t="array" ref="N401">IFERROR(_xlfn.XLOOKUP(1,(J401=Lists!$AC$3:$AC$886)*(K401=Lists!$AD$3:$AD$886)*(L401=Lists!$AE$3:$AE$886)*(M401=Lists!$AF$3:$AF$886),Lists!$AG$3:$AG$886),"")</f>
        <v/>
      </c>
      <c r="P401" s="5"/>
      <c r="Q401" s="5"/>
      <c r="R401" s="5"/>
      <c r="S401" s="5"/>
      <c r="T401" s="5"/>
      <c r="U401" s="5"/>
      <c r="V401" s="5"/>
      <c r="W401" s="5"/>
      <c r="X401" s="5"/>
      <c r="Z401" s="122" t="str">
        <f>IFERROR(((H401*N401)-(V401*W401))/1000*VLOOKUP(F401,Lists!$C$16:$E$20,2,FALSE)*D401,"")</f>
        <v/>
      </c>
      <c r="AA401" s="124" t="str">
        <f>IFERROR(((H401*N401)-(V401*W401))/1000*VLOOKUP(F401,Lists!$C$16:$E$20,3,FALSE)*E401,"")</f>
        <v/>
      </c>
      <c r="AB401" s="122" t="str">
        <f t="shared" ref="AB401:AB464" si="13">IFERROR(AD401-Z401,"")</f>
        <v/>
      </c>
      <c r="AC401" s="124" t="str">
        <f t="shared" si="12"/>
        <v/>
      </c>
      <c r="AD401" s="122" t="str">
        <f>IFERROR(((H401*N401)*(1-IF(I401="",0,VLOOKUP(I401,Lists!$C$23:$D$27,2,FALSE)))-(V401*W401)*(1-IF(X401="",0,VLOOKUP(X401,Lists!$C$23:$D$27,2,FALSE))))/1000*VLOOKUP(F401,Lists!$C$16:$E$20,2,FALSE)*D401,"")</f>
        <v/>
      </c>
      <c r="AE401" s="124" t="str">
        <f>IFERROR(((H401*N401)*(1-IF(I401="",0,VLOOKUP(I401,Lists!$C$23:$D$27,2,FALSE)))-(V401*W401)*(1-IF(X401="",0,VLOOKUP(X401,Lists!$C$23:$D$27,2,FALSE))))/1000*VLOOKUP(F401,Lists!$C$16:$E$20,3,FALSE)*E401,"")</f>
        <v/>
      </c>
      <c r="AF401" s="125" t="str" cm="1">
        <f t="array" ref="AF401">IFERROR(V401*_xlfn.XLOOKUP(1,(P401=Lists!$G$20:$G$63)*(Q401=Lists!$H$20:$H$63),Lists!$I$20:$I$63),"")</f>
        <v/>
      </c>
      <c r="AG401" s="125" t="str">
        <f>IFERROR(IF(I401=X401,"",IF(X401="","",VLOOKUP(X401,Lists!$G$66:$H$70,2,FALSE)*V401*W401)),"")</f>
        <v/>
      </c>
      <c r="AH401" s="108" t="str">
        <f>IFERROR(VLOOKUP(J401,Lists!$G$3:$J$17,2,FALSE),"")</f>
        <v/>
      </c>
      <c r="AI401" s="108" t="str">
        <f>IFERROR(VLOOKUP(J401,Lists!$G$3:$J$17,3,FALSE),"")</f>
        <v/>
      </c>
      <c r="AJ401" s="108" t="str">
        <f>IFERROR(VLOOKUP(J401,Lists!$G$3:$J$17,4,FALSE),"")</f>
        <v/>
      </c>
      <c r="AK401" s="108" t="str">
        <f>IFERROR(VLOOKUP(P401,Lists!$C$30:$D$47,2,FALSE),"")</f>
        <v/>
      </c>
    </row>
    <row r="402" spans="2:37" x14ac:dyDescent="0.25">
      <c r="B402" s="5"/>
      <c r="C402" s="5"/>
      <c r="D402" s="122" t="str">
        <f>IFERROR(VLOOKUP(C402,Lists!$B$3:$E$13,3,FALSE),"")</f>
        <v/>
      </c>
      <c r="E402" s="123" t="str">
        <f>IFERROR(VLOOKUP(C402,Lists!$B$3:$E$13,4,FALSE),"")</f>
        <v/>
      </c>
      <c r="F402" s="5"/>
      <c r="H402" s="5"/>
      <c r="I402" s="5"/>
      <c r="J402" s="5"/>
      <c r="K402" s="5"/>
      <c r="L402" s="5"/>
      <c r="M402" s="5"/>
      <c r="N402" s="122" t="str" cm="1">
        <f t="array" ref="N402">IFERROR(_xlfn.XLOOKUP(1,(J402=Lists!$AC$3:$AC$886)*(K402=Lists!$AD$3:$AD$886)*(L402=Lists!$AE$3:$AE$886)*(M402=Lists!$AF$3:$AF$886),Lists!$AG$3:$AG$886),"")</f>
        <v/>
      </c>
      <c r="P402" s="5"/>
      <c r="Q402" s="5"/>
      <c r="R402" s="5"/>
      <c r="S402" s="5"/>
      <c r="T402" s="5"/>
      <c r="U402" s="5"/>
      <c r="V402" s="5"/>
      <c r="W402" s="5"/>
      <c r="X402" s="5"/>
      <c r="Z402" s="122" t="str">
        <f>IFERROR(((H402*N402)-(V402*W402))/1000*VLOOKUP(F402,Lists!$C$16:$E$20,2,FALSE)*D402,"")</f>
        <v/>
      </c>
      <c r="AA402" s="124" t="str">
        <f>IFERROR(((H402*N402)-(V402*W402))/1000*VLOOKUP(F402,Lists!$C$16:$E$20,3,FALSE)*E402,"")</f>
        <v/>
      </c>
      <c r="AB402" s="122" t="str">
        <f t="shared" si="13"/>
        <v/>
      </c>
      <c r="AC402" s="124" t="str">
        <f t="shared" si="12"/>
        <v/>
      </c>
      <c r="AD402" s="122" t="str">
        <f>IFERROR(((H402*N402)*(1-IF(I402="",0,VLOOKUP(I402,Lists!$C$23:$D$27,2,FALSE)))-(V402*W402)*(1-IF(X402="",0,VLOOKUP(X402,Lists!$C$23:$D$27,2,FALSE))))/1000*VLOOKUP(F402,Lists!$C$16:$E$20,2,FALSE)*D402,"")</f>
        <v/>
      </c>
      <c r="AE402" s="124" t="str">
        <f>IFERROR(((H402*N402)*(1-IF(I402="",0,VLOOKUP(I402,Lists!$C$23:$D$27,2,FALSE)))-(V402*W402)*(1-IF(X402="",0,VLOOKUP(X402,Lists!$C$23:$D$27,2,FALSE))))/1000*VLOOKUP(F402,Lists!$C$16:$E$20,3,FALSE)*E402,"")</f>
        <v/>
      </c>
      <c r="AF402" s="125" t="str" cm="1">
        <f t="array" ref="AF402">IFERROR(V402*_xlfn.XLOOKUP(1,(P402=Lists!$G$20:$G$63)*(Q402=Lists!$H$20:$H$63),Lists!$I$20:$I$63),"")</f>
        <v/>
      </c>
      <c r="AG402" s="125" t="str">
        <f>IFERROR(IF(I402=X402,"",IF(X402="","",VLOOKUP(X402,Lists!$G$66:$H$70,2,FALSE)*V402*W402)),"")</f>
        <v/>
      </c>
      <c r="AH402" s="108" t="str">
        <f>IFERROR(VLOOKUP(J402,Lists!$G$3:$J$17,2,FALSE),"")</f>
        <v/>
      </c>
      <c r="AI402" s="108" t="str">
        <f>IFERROR(VLOOKUP(J402,Lists!$G$3:$J$17,3,FALSE),"")</f>
        <v/>
      </c>
      <c r="AJ402" s="108" t="str">
        <f>IFERROR(VLOOKUP(J402,Lists!$G$3:$J$17,4,FALSE),"")</f>
        <v/>
      </c>
      <c r="AK402" s="108" t="str">
        <f>IFERROR(VLOOKUP(P402,Lists!$C$30:$D$47,2,FALSE),"")</f>
        <v/>
      </c>
    </row>
    <row r="403" spans="2:37" x14ac:dyDescent="0.25">
      <c r="B403" s="5"/>
      <c r="C403" s="5"/>
      <c r="D403" s="122" t="str">
        <f>IFERROR(VLOOKUP(C403,Lists!$B$3:$E$13,3,FALSE),"")</f>
        <v/>
      </c>
      <c r="E403" s="123" t="str">
        <f>IFERROR(VLOOKUP(C403,Lists!$B$3:$E$13,4,FALSE),"")</f>
        <v/>
      </c>
      <c r="F403" s="5"/>
      <c r="H403" s="5"/>
      <c r="I403" s="5"/>
      <c r="J403" s="5"/>
      <c r="K403" s="5"/>
      <c r="L403" s="5"/>
      <c r="M403" s="5"/>
      <c r="N403" s="122" t="str" cm="1">
        <f t="array" ref="N403">IFERROR(_xlfn.XLOOKUP(1,(J403=Lists!$AC$3:$AC$886)*(K403=Lists!$AD$3:$AD$886)*(L403=Lists!$AE$3:$AE$886)*(M403=Lists!$AF$3:$AF$886),Lists!$AG$3:$AG$886),"")</f>
        <v/>
      </c>
      <c r="P403" s="5"/>
      <c r="Q403" s="5"/>
      <c r="R403" s="5"/>
      <c r="S403" s="5"/>
      <c r="T403" s="5"/>
      <c r="U403" s="5"/>
      <c r="V403" s="5"/>
      <c r="W403" s="5"/>
      <c r="X403" s="5"/>
      <c r="Z403" s="122" t="str">
        <f>IFERROR(((H403*N403)-(V403*W403))/1000*VLOOKUP(F403,Lists!$C$16:$E$20,2,FALSE)*D403,"")</f>
        <v/>
      </c>
      <c r="AA403" s="124" t="str">
        <f>IFERROR(((H403*N403)-(V403*W403))/1000*VLOOKUP(F403,Lists!$C$16:$E$20,3,FALSE)*E403,"")</f>
        <v/>
      </c>
      <c r="AB403" s="122" t="str">
        <f t="shared" si="13"/>
        <v/>
      </c>
      <c r="AC403" s="124" t="str">
        <f t="shared" si="12"/>
        <v/>
      </c>
      <c r="AD403" s="122" t="str">
        <f>IFERROR(((H403*N403)*(1-IF(I403="",0,VLOOKUP(I403,Lists!$C$23:$D$27,2,FALSE)))-(V403*W403)*(1-IF(X403="",0,VLOOKUP(X403,Lists!$C$23:$D$27,2,FALSE))))/1000*VLOOKUP(F403,Lists!$C$16:$E$20,2,FALSE)*D403,"")</f>
        <v/>
      </c>
      <c r="AE403" s="124" t="str">
        <f>IFERROR(((H403*N403)*(1-IF(I403="",0,VLOOKUP(I403,Lists!$C$23:$D$27,2,FALSE)))-(V403*W403)*(1-IF(X403="",0,VLOOKUP(X403,Lists!$C$23:$D$27,2,FALSE))))/1000*VLOOKUP(F403,Lists!$C$16:$E$20,3,FALSE)*E403,"")</f>
        <v/>
      </c>
      <c r="AF403" s="125" t="str" cm="1">
        <f t="array" ref="AF403">IFERROR(V403*_xlfn.XLOOKUP(1,(P403=Lists!$G$20:$G$63)*(Q403=Lists!$H$20:$H$63),Lists!$I$20:$I$63),"")</f>
        <v/>
      </c>
      <c r="AG403" s="125" t="str">
        <f>IFERROR(IF(I403=X403,"",IF(X403="","",VLOOKUP(X403,Lists!$G$66:$H$70,2,FALSE)*V403*W403)),"")</f>
        <v/>
      </c>
      <c r="AH403" s="108" t="str">
        <f>IFERROR(VLOOKUP(J403,Lists!$G$3:$J$17,2,FALSE),"")</f>
        <v/>
      </c>
      <c r="AI403" s="108" t="str">
        <f>IFERROR(VLOOKUP(J403,Lists!$G$3:$J$17,3,FALSE),"")</f>
        <v/>
      </c>
      <c r="AJ403" s="108" t="str">
        <f>IFERROR(VLOOKUP(J403,Lists!$G$3:$J$17,4,FALSE),"")</f>
        <v/>
      </c>
      <c r="AK403" s="108" t="str">
        <f>IFERROR(VLOOKUP(P403,Lists!$C$30:$D$47,2,FALSE),"")</f>
        <v/>
      </c>
    </row>
    <row r="404" spans="2:37" x14ac:dyDescent="0.25">
      <c r="B404" s="5"/>
      <c r="C404" s="5"/>
      <c r="D404" s="122" t="str">
        <f>IFERROR(VLOOKUP(C404,Lists!$B$3:$E$13,3,FALSE),"")</f>
        <v/>
      </c>
      <c r="E404" s="123" t="str">
        <f>IFERROR(VLOOKUP(C404,Lists!$B$3:$E$13,4,FALSE),"")</f>
        <v/>
      </c>
      <c r="F404" s="5"/>
      <c r="H404" s="5"/>
      <c r="I404" s="5"/>
      <c r="J404" s="5"/>
      <c r="K404" s="5"/>
      <c r="L404" s="5"/>
      <c r="M404" s="5"/>
      <c r="N404" s="122" t="str" cm="1">
        <f t="array" ref="N404">IFERROR(_xlfn.XLOOKUP(1,(J404=Lists!$AC$3:$AC$886)*(K404=Lists!$AD$3:$AD$886)*(L404=Lists!$AE$3:$AE$886)*(M404=Lists!$AF$3:$AF$886),Lists!$AG$3:$AG$886),"")</f>
        <v/>
      </c>
      <c r="P404" s="5"/>
      <c r="Q404" s="5"/>
      <c r="R404" s="5"/>
      <c r="S404" s="5"/>
      <c r="T404" s="5"/>
      <c r="U404" s="5"/>
      <c r="V404" s="5"/>
      <c r="W404" s="5"/>
      <c r="X404" s="5"/>
      <c r="Z404" s="122" t="str">
        <f>IFERROR(((H404*N404)-(V404*W404))/1000*VLOOKUP(F404,Lists!$C$16:$E$20,2,FALSE)*D404,"")</f>
        <v/>
      </c>
      <c r="AA404" s="124" t="str">
        <f>IFERROR(((H404*N404)-(V404*W404))/1000*VLOOKUP(F404,Lists!$C$16:$E$20,3,FALSE)*E404,"")</f>
        <v/>
      </c>
      <c r="AB404" s="122" t="str">
        <f t="shared" si="13"/>
        <v/>
      </c>
      <c r="AC404" s="124" t="str">
        <f t="shared" si="12"/>
        <v/>
      </c>
      <c r="AD404" s="122" t="str">
        <f>IFERROR(((H404*N404)*(1-IF(I404="",0,VLOOKUP(I404,Lists!$C$23:$D$27,2,FALSE)))-(V404*W404)*(1-IF(X404="",0,VLOOKUP(X404,Lists!$C$23:$D$27,2,FALSE))))/1000*VLOOKUP(F404,Lists!$C$16:$E$20,2,FALSE)*D404,"")</f>
        <v/>
      </c>
      <c r="AE404" s="124" t="str">
        <f>IFERROR(((H404*N404)*(1-IF(I404="",0,VLOOKUP(I404,Lists!$C$23:$D$27,2,FALSE)))-(V404*W404)*(1-IF(X404="",0,VLOOKUP(X404,Lists!$C$23:$D$27,2,FALSE))))/1000*VLOOKUP(F404,Lists!$C$16:$E$20,3,FALSE)*E404,"")</f>
        <v/>
      </c>
      <c r="AF404" s="125" t="str" cm="1">
        <f t="array" ref="AF404">IFERROR(V404*_xlfn.XLOOKUP(1,(P404=Lists!$G$20:$G$63)*(Q404=Lists!$H$20:$H$63),Lists!$I$20:$I$63),"")</f>
        <v/>
      </c>
      <c r="AG404" s="125" t="str">
        <f>IFERROR(IF(I404=X404,"",IF(X404="","",VLOOKUP(X404,Lists!$G$66:$H$70,2,FALSE)*V404*W404)),"")</f>
        <v/>
      </c>
      <c r="AH404" s="108" t="str">
        <f>IFERROR(VLOOKUP(J404,Lists!$G$3:$J$17,2,FALSE),"")</f>
        <v/>
      </c>
      <c r="AI404" s="108" t="str">
        <f>IFERROR(VLOOKUP(J404,Lists!$G$3:$J$17,3,FALSE),"")</f>
        <v/>
      </c>
      <c r="AJ404" s="108" t="str">
        <f>IFERROR(VLOOKUP(J404,Lists!$G$3:$J$17,4,FALSE),"")</f>
        <v/>
      </c>
      <c r="AK404" s="108" t="str">
        <f>IFERROR(VLOOKUP(P404,Lists!$C$30:$D$47,2,FALSE),"")</f>
        <v/>
      </c>
    </row>
    <row r="405" spans="2:37" x14ac:dyDescent="0.25">
      <c r="B405" s="5"/>
      <c r="C405" s="5"/>
      <c r="D405" s="122" t="str">
        <f>IFERROR(VLOOKUP(C405,Lists!$B$3:$E$13,3,FALSE),"")</f>
        <v/>
      </c>
      <c r="E405" s="123" t="str">
        <f>IFERROR(VLOOKUP(C405,Lists!$B$3:$E$13,4,FALSE),"")</f>
        <v/>
      </c>
      <c r="F405" s="5"/>
      <c r="H405" s="5"/>
      <c r="I405" s="5"/>
      <c r="J405" s="5"/>
      <c r="K405" s="5"/>
      <c r="L405" s="5"/>
      <c r="M405" s="5"/>
      <c r="N405" s="122" t="str" cm="1">
        <f t="array" ref="N405">IFERROR(_xlfn.XLOOKUP(1,(J405=Lists!$AC$3:$AC$886)*(K405=Lists!$AD$3:$AD$886)*(L405=Lists!$AE$3:$AE$886)*(M405=Lists!$AF$3:$AF$886),Lists!$AG$3:$AG$886),"")</f>
        <v/>
      </c>
      <c r="P405" s="5"/>
      <c r="Q405" s="5"/>
      <c r="R405" s="5"/>
      <c r="S405" s="5"/>
      <c r="T405" s="5"/>
      <c r="U405" s="5"/>
      <c r="V405" s="5"/>
      <c r="W405" s="5"/>
      <c r="X405" s="5"/>
      <c r="Z405" s="122" t="str">
        <f>IFERROR(((H405*N405)-(V405*W405))/1000*VLOOKUP(F405,Lists!$C$16:$E$20,2,FALSE)*D405,"")</f>
        <v/>
      </c>
      <c r="AA405" s="124" t="str">
        <f>IFERROR(((H405*N405)-(V405*W405))/1000*VLOOKUP(F405,Lists!$C$16:$E$20,3,FALSE)*E405,"")</f>
        <v/>
      </c>
      <c r="AB405" s="122" t="str">
        <f t="shared" si="13"/>
        <v/>
      </c>
      <c r="AC405" s="124" t="str">
        <f t="shared" si="12"/>
        <v/>
      </c>
      <c r="AD405" s="122" t="str">
        <f>IFERROR(((H405*N405)*(1-IF(I405="",0,VLOOKUP(I405,Lists!$C$23:$D$27,2,FALSE)))-(V405*W405)*(1-IF(X405="",0,VLOOKUP(X405,Lists!$C$23:$D$27,2,FALSE))))/1000*VLOOKUP(F405,Lists!$C$16:$E$20,2,FALSE)*D405,"")</f>
        <v/>
      </c>
      <c r="AE405" s="124" t="str">
        <f>IFERROR(((H405*N405)*(1-IF(I405="",0,VLOOKUP(I405,Lists!$C$23:$D$27,2,FALSE)))-(V405*W405)*(1-IF(X405="",0,VLOOKUP(X405,Lists!$C$23:$D$27,2,FALSE))))/1000*VLOOKUP(F405,Lists!$C$16:$E$20,3,FALSE)*E405,"")</f>
        <v/>
      </c>
      <c r="AF405" s="125" t="str" cm="1">
        <f t="array" ref="AF405">IFERROR(V405*_xlfn.XLOOKUP(1,(P405=Lists!$G$20:$G$63)*(Q405=Lists!$H$20:$H$63),Lists!$I$20:$I$63),"")</f>
        <v/>
      </c>
      <c r="AG405" s="125" t="str">
        <f>IFERROR(IF(I405=X405,"",IF(X405="","",VLOOKUP(X405,Lists!$G$66:$H$70,2,FALSE)*V405*W405)),"")</f>
        <v/>
      </c>
      <c r="AH405" s="108" t="str">
        <f>IFERROR(VLOOKUP(J405,Lists!$G$3:$J$17,2,FALSE),"")</f>
        <v/>
      </c>
      <c r="AI405" s="108" t="str">
        <f>IFERROR(VLOOKUP(J405,Lists!$G$3:$J$17,3,FALSE),"")</f>
        <v/>
      </c>
      <c r="AJ405" s="108" t="str">
        <f>IFERROR(VLOOKUP(J405,Lists!$G$3:$J$17,4,FALSE),"")</f>
        <v/>
      </c>
      <c r="AK405" s="108" t="str">
        <f>IFERROR(VLOOKUP(P405,Lists!$C$30:$D$47,2,FALSE),"")</f>
        <v/>
      </c>
    </row>
    <row r="406" spans="2:37" x14ac:dyDescent="0.25">
      <c r="B406" s="5"/>
      <c r="C406" s="5"/>
      <c r="D406" s="122" t="str">
        <f>IFERROR(VLOOKUP(C406,Lists!$B$3:$E$13,3,FALSE),"")</f>
        <v/>
      </c>
      <c r="E406" s="123" t="str">
        <f>IFERROR(VLOOKUP(C406,Lists!$B$3:$E$13,4,FALSE),"")</f>
        <v/>
      </c>
      <c r="F406" s="5"/>
      <c r="H406" s="5"/>
      <c r="I406" s="5"/>
      <c r="J406" s="5"/>
      <c r="K406" s="5"/>
      <c r="L406" s="5"/>
      <c r="M406" s="5"/>
      <c r="N406" s="122" t="str" cm="1">
        <f t="array" ref="N406">IFERROR(_xlfn.XLOOKUP(1,(J406=Lists!$AC$3:$AC$886)*(K406=Lists!$AD$3:$AD$886)*(L406=Lists!$AE$3:$AE$886)*(M406=Lists!$AF$3:$AF$886),Lists!$AG$3:$AG$886),"")</f>
        <v/>
      </c>
      <c r="P406" s="5"/>
      <c r="Q406" s="5"/>
      <c r="R406" s="5"/>
      <c r="S406" s="5"/>
      <c r="T406" s="5"/>
      <c r="U406" s="5"/>
      <c r="V406" s="5"/>
      <c r="W406" s="5"/>
      <c r="X406" s="5"/>
      <c r="Z406" s="122" t="str">
        <f>IFERROR(((H406*N406)-(V406*W406))/1000*VLOOKUP(F406,Lists!$C$16:$E$20,2,FALSE)*D406,"")</f>
        <v/>
      </c>
      <c r="AA406" s="124" t="str">
        <f>IFERROR(((H406*N406)-(V406*W406))/1000*VLOOKUP(F406,Lists!$C$16:$E$20,3,FALSE)*E406,"")</f>
        <v/>
      </c>
      <c r="AB406" s="122" t="str">
        <f t="shared" si="13"/>
        <v/>
      </c>
      <c r="AC406" s="124" t="str">
        <f t="shared" si="12"/>
        <v/>
      </c>
      <c r="AD406" s="122" t="str">
        <f>IFERROR(((H406*N406)*(1-IF(I406="",0,VLOOKUP(I406,Lists!$C$23:$D$27,2,FALSE)))-(V406*W406)*(1-IF(X406="",0,VLOOKUP(X406,Lists!$C$23:$D$27,2,FALSE))))/1000*VLOOKUP(F406,Lists!$C$16:$E$20,2,FALSE)*D406,"")</f>
        <v/>
      </c>
      <c r="AE406" s="124" t="str">
        <f>IFERROR(((H406*N406)*(1-IF(I406="",0,VLOOKUP(I406,Lists!$C$23:$D$27,2,FALSE)))-(V406*W406)*(1-IF(X406="",0,VLOOKUP(X406,Lists!$C$23:$D$27,2,FALSE))))/1000*VLOOKUP(F406,Lists!$C$16:$E$20,3,FALSE)*E406,"")</f>
        <v/>
      </c>
      <c r="AF406" s="125" t="str" cm="1">
        <f t="array" ref="AF406">IFERROR(V406*_xlfn.XLOOKUP(1,(P406=Lists!$G$20:$G$63)*(Q406=Lists!$H$20:$H$63),Lists!$I$20:$I$63),"")</f>
        <v/>
      </c>
      <c r="AG406" s="125" t="str">
        <f>IFERROR(IF(I406=X406,"",IF(X406="","",VLOOKUP(X406,Lists!$G$66:$H$70,2,FALSE)*V406*W406)),"")</f>
        <v/>
      </c>
      <c r="AH406" s="108" t="str">
        <f>IFERROR(VLOOKUP(J406,Lists!$G$3:$J$17,2,FALSE),"")</f>
        <v/>
      </c>
      <c r="AI406" s="108" t="str">
        <f>IFERROR(VLOOKUP(J406,Lists!$G$3:$J$17,3,FALSE),"")</f>
        <v/>
      </c>
      <c r="AJ406" s="108" t="str">
        <f>IFERROR(VLOOKUP(J406,Lists!$G$3:$J$17,4,FALSE),"")</f>
        <v/>
      </c>
      <c r="AK406" s="108" t="str">
        <f>IFERROR(VLOOKUP(P406,Lists!$C$30:$D$47,2,FALSE),"")</f>
        <v/>
      </c>
    </row>
    <row r="407" spans="2:37" x14ac:dyDescent="0.25">
      <c r="B407" s="5"/>
      <c r="C407" s="5"/>
      <c r="D407" s="122" t="str">
        <f>IFERROR(VLOOKUP(C407,Lists!$B$3:$E$13,3,FALSE),"")</f>
        <v/>
      </c>
      <c r="E407" s="123" t="str">
        <f>IFERROR(VLOOKUP(C407,Lists!$B$3:$E$13,4,FALSE),"")</f>
        <v/>
      </c>
      <c r="F407" s="5"/>
      <c r="H407" s="5"/>
      <c r="I407" s="5"/>
      <c r="J407" s="5"/>
      <c r="K407" s="5"/>
      <c r="L407" s="5"/>
      <c r="M407" s="5"/>
      <c r="N407" s="122" t="str" cm="1">
        <f t="array" ref="N407">IFERROR(_xlfn.XLOOKUP(1,(J407=Lists!$AC$3:$AC$886)*(K407=Lists!$AD$3:$AD$886)*(L407=Lists!$AE$3:$AE$886)*(M407=Lists!$AF$3:$AF$886),Lists!$AG$3:$AG$886),"")</f>
        <v/>
      </c>
      <c r="P407" s="5"/>
      <c r="Q407" s="5"/>
      <c r="R407" s="5"/>
      <c r="S407" s="5"/>
      <c r="T407" s="5"/>
      <c r="U407" s="5"/>
      <c r="V407" s="5"/>
      <c r="W407" s="5"/>
      <c r="X407" s="5"/>
      <c r="Z407" s="122" t="str">
        <f>IFERROR(((H407*N407)-(V407*W407))/1000*VLOOKUP(F407,Lists!$C$16:$E$20,2,FALSE)*D407,"")</f>
        <v/>
      </c>
      <c r="AA407" s="124" t="str">
        <f>IFERROR(((H407*N407)-(V407*W407))/1000*VLOOKUP(F407,Lists!$C$16:$E$20,3,FALSE)*E407,"")</f>
        <v/>
      </c>
      <c r="AB407" s="122" t="str">
        <f t="shared" si="13"/>
        <v/>
      </c>
      <c r="AC407" s="124" t="str">
        <f t="shared" si="12"/>
        <v/>
      </c>
      <c r="AD407" s="122" t="str">
        <f>IFERROR(((H407*N407)*(1-IF(I407="",0,VLOOKUP(I407,Lists!$C$23:$D$27,2,FALSE)))-(V407*W407)*(1-IF(X407="",0,VLOOKUP(X407,Lists!$C$23:$D$27,2,FALSE))))/1000*VLOOKUP(F407,Lists!$C$16:$E$20,2,FALSE)*D407,"")</f>
        <v/>
      </c>
      <c r="AE407" s="124" t="str">
        <f>IFERROR(((H407*N407)*(1-IF(I407="",0,VLOOKUP(I407,Lists!$C$23:$D$27,2,FALSE)))-(V407*W407)*(1-IF(X407="",0,VLOOKUP(X407,Lists!$C$23:$D$27,2,FALSE))))/1000*VLOOKUP(F407,Lists!$C$16:$E$20,3,FALSE)*E407,"")</f>
        <v/>
      </c>
      <c r="AF407" s="125" t="str" cm="1">
        <f t="array" ref="AF407">IFERROR(V407*_xlfn.XLOOKUP(1,(P407=Lists!$G$20:$G$63)*(Q407=Lists!$H$20:$H$63),Lists!$I$20:$I$63),"")</f>
        <v/>
      </c>
      <c r="AG407" s="125" t="str">
        <f>IFERROR(IF(I407=X407,"",IF(X407="","",VLOOKUP(X407,Lists!$G$66:$H$70,2,FALSE)*V407*W407)),"")</f>
        <v/>
      </c>
      <c r="AH407" s="108" t="str">
        <f>IFERROR(VLOOKUP(J407,Lists!$G$3:$J$17,2,FALSE),"")</f>
        <v/>
      </c>
      <c r="AI407" s="108" t="str">
        <f>IFERROR(VLOOKUP(J407,Lists!$G$3:$J$17,3,FALSE),"")</f>
        <v/>
      </c>
      <c r="AJ407" s="108" t="str">
        <f>IFERROR(VLOOKUP(J407,Lists!$G$3:$J$17,4,FALSE),"")</f>
        <v/>
      </c>
      <c r="AK407" s="108" t="str">
        <f>IFERROR(VLOOKUP(P407,Lists!$C$30:$D$47,2,FALSE),"")</f>
        <v/>
      </c>
    </row>
    <row r="408" spans="2:37" x14ac:dyDescent="0.25">
      <c r="B408" s="5"/>
      <c r="C408" s="5"/>
      <c r="D408" s="122" t="str">
        <f>IFERROR(VLOOKUP(C408,Lists!$B$3:$E$13,3,FALSE),"")</f>
        <v/>
      </c>
      <c r="E408" s="123" t="str">
        <f>IFERROR(VLOOKUP(C408,Lists!$B$3:$E$13,4,FALSE),"")</f>
        <v/>
      </c>
      <c r="F408" s="5"/>
      <c r="H408" s="5"/>
      <c r="I408" s="5"/>
      <c r="J408" s="5"/>
      <c r="K408" s="5"/>
      <c r="L408" s="5"/>
      <c r="M408" s="5"/>
      <c r="N408" s="122" t="str" cm="1">
        <f t="array" ref="N408">IFERROR(_xlfn.XLOOKUP(1,(J408=Lists!$AC$3:$AC$886)*(K408=Lists!$AD$3:$AD$886)*(L408=Lists!$AE$3:$AE$886)*(M408=Lists!$AF$3:$AF$886),Lists!$AG$3:$AG$886),"")</f>
        <v/>
      </c>
      <c r="P408" s="5"/>
      <c r="Q408" s="5"/>
      <c r="R408" s="5"/>
      <c r="S408" s="5"/>
      <c r="T408" s="5"/>
      <c r="U408" s="5"/>
      <c r="V408" s="5"/>
      <c r="W408" s="5"/>
      <c r="X408" s="5"/>
      <c r="Z408" s="122" t="str">
        <f>IFERROR(((H408*N408)-(V408*W408))/1000*VLOOKUP(F408,Lists!$C$16:$E$20,2,FALSE)*D408,"")</f>
        <v/>
      </c>
      <c r="AA408" s="124" t="str">
        <f>IFERROR(((H408*N408)-(V408*W408))/1000*VLOOKUP(F408,Lists!$C$16:$E$20,3,FALSE)*E408,"")</f>
        <v/>
      </c>
      <c r="AB408" s="122" t="str">
        <f t="shared" si="13"/>
        <v/>
      </c>
      <c r="AC408" s="124" t="str">
        <f t="shared" si="12"/>
        <v/>
      </c>
      <c r="AD408" s="122" t="str">
        <f>IFERROR(((H408*N408)*(1-IF(I408="",0,VLOOKUP(I408,Lists!$C$23:$D$27,2,FALSE)))-(V408*W408)*(1-IF(X408="",0,VLOOKUP(X408,Lists!$C$23:$D$27,2,FALSE))))/1000*VLOOKUP(F408,Lists!$C$16:$E$20,2,FALSE)*D408,"")</f>
        <v/>
      </c>
      <c r="AE408" s="124" t="str">
        <f>IFERROR(((H408*N408)*(1-IF(I408="",0,VLOOKUP(I408,Lists!$C$23:$D$27,2,FALSE)))-(V408*W408)*(1-IF(X408="",0,VLOOKUP(X408,Lists!$C$23:$D$27,2,FALSE))))/1000*VLOOKUP(F408,Lists!$C$16:$E$20,3,FALSE)*E408,"")</f>
        <v/>
      </c>
      <c r="AF408" s="125" t="str" cm="1">
        <f t="array" ref="AF408">IFERROR(V408*_xlfn.XLOOKUP(1,(P408=Lists!$G$20:$G$63)*(Q408=Lists!$H$20:$H$63),Lists!$I$20:$I$63),"")</f>
        <v/>
      </c>
      <c r="AG408" s="125" t="str">
        <f>IFERROR(IF(I408=X408,"",IF(X408="","",VLOOKUP(X408,Lists!$G$66:$H$70,2,FALSE)*V408*W408)),"")</f>
        <v/>
      </c>
      <c r="AH408" s="108" t="str">
        <f>IFERROR(VLOOKUP(J408,Lists!$G$3:$J$17,2,FALSE),"")</f>
        <v/>
      </c>
      <c r="AI408" s="108" t="str">
        <f>IFERROR(VLOOKUP(J408,Lists!$G$3:$J$17,3,FALSE),"")</f>
        <v/>
      </c>
      <c r="AJ408" s="108" t="str">
        <f>IFERROR(VLOOKUP(J408,Lists!$G$3:$J$17,4,FALSE),"")</f>
        <v/>
      </c>
      <c r="AK408" s="108" t="str">
        <f>IFERROR(VLOOKUP(P408,Lists!$C$30:$D$47,2,FALSE),"")</f>
        <v/>
      </c>
    </row>
    <row r="409" spans="2:37" x14ac:dyDescent="0.25">
      <c r="B409" s="5"/>
      <c r="C409" s="5"/>
      <c r="D409" s="122" t="str">
        <f>IFERROR(VLOOKUP(C409,Lists!$B$3:$E$13,3,FALSE),"")</f>
        <v/>
      </c>
      <c r="E409" s="123" t="str">
        <f>IFERROR(VLOOKUP(C409,Lists!$B$3:$E$13,4,FALSE),"")</f>
        <v/>
      </c>
      <c r="F409" s="5"/>
      <c r="H409" s="5"/>
      <c r="I409" s="5"/>
      <c r="J409" s="5"/>
      <c r="K409" s="5"/>
      <c r="L409" s="5"/>
      <c r="M409" s="5"/>
      <c r="N409" s="122" t="str" cm="1">
        <f t="array" ref="N409">IFERROR(_xlfn.XLOOKUP(1,(J409=Lists!$AC$3:$AC$886)*(K409=Lists!$AD$3:$AD$886)*(L409=Lists!$AE$3:$AE$886)*(M409=Lists!$AF$3:$AF$886),Lists!$AG$3:$AG$886),"")</f>
        <v/>
      </c>
      <c r="P409" s="5"/>
      <c r="Q409" s="5"/>
      <c r="R409" s="5"/>
      <c r="S409" s="5"/>
      <c r="T409" s="5"/>
      <c r="U409" s="5"/>
      <c r="V409" s="5"/>
      <c r="W409" s="5"/>
      <c r="X409" s="5"/>
      <c r="Z409" s="122" t="str">
        <f>IFERROR(((H409*N409)-(V409*W409))/1000*VLOOKUP(F409,Lists!$C$16:$E$20,2,FALSE)*D409,"")</f>
        <v/>
      </c>
      <c r="AA409" s="124" t="str">
        <f>IFERROR(((H409*N409)-(V409*W409))/1000*VLOOKUP(F409,Lists!$C$16:$E$20,3,FALSE)*E409,"")</f>
        <v/>
      </c>
      <c r="AB409" s="122" t="str">
        <f t="shared" si="13"/>
        <v/>
      </c>
      <c r="AC409" s="124" t="str">
        <f t="shared" si="12"/>
        <v/>
      </c>
      <c r="AD409" s="122" t="str">
        <f>IFERROR(((H409*N409)*(1-IF(I409="",0,VLOOKUP(I409,Lists!$C$23:$D$27,2,FALSE)))-(V409*W409)*(1-IF(X409="",0,VLOOKUP(X409,Lists!$C$23:$D$27,2,FALSE))))/1000*VLOOKUP(F409,Lists!$C$16:$E$20,2,FALSE)*D409,"")</f>
        <v/>
      </c>
      <c r="AE409" s="124" t="str">
        <f>IFERROR(((H409*N409)*(1-IF(I409="",0,VLOOKUP(I409,Lists!$C$23:$D$27,2,FALSE)))-(V409*W409)*(1-IF(X409="",0,VLOOKUP(X409,Lists!$C$23:$D$27,2,FALSE))))/1000*VLOOKUP(F409,Lists!$C$16:$E$20,3,FALSE)*E409,"")</f>
        <v/>
      </c>
      <c r="AF409" s="125" t="str" cm="1">
        <f t="array" ref="AF409">IFERROR(V409*_xlfn.XLOOKUP(1,(P409=Lists!$G$20:$G$63)*(Q409=Lists!$H$20:$H$63),Lists!$I$20:$I$63),"")</f>
        <v/>
      </c>
      <c r="AG409" s="125" t="str">
        <f>IFERROR(IF(I409=X409,"",IF(X409="","",VLOOKUP(X409,Lists!$G$66:$H$70,2,FALSE)*V409*W409)),"")</f>
        <v/>
      </c>
      <c r="AH409" s="108" t="str">
        <f>IFERROR(VLOOKUP(J409,Lists!$G$3:$J$17,2,FALSE),"")</f>
        <v/>
      </c>
      <c r="AI409" s="108" t="str">
        <f>IFERROR(VLOOKUP(J409,Lists!$G$3:$J$17,3,FALSE),"")</f>
        <v/>
      </c>
      <c r="AJ409" s="108" t="str">
        <f>IFERROR(VLOOKUP(J409,Lists!$G$3:$J$17,4,FALSE),"")</f>
        <v/>
      </c>
      <c r="AK409" s="108" t="str">
        <f>IFERROR(VLOOKUP(P409,Lists!$C$30:$D$47,2,FALSE),"")</f>
        <v/>
      </c>
    </row>
    <row r="410" spans="2:37" x14ac:dyDescent="0.25">
      <c r="B410" s="5"/>
      <c r="C410" s="5"/>
      <c r="D410" s="122" t="str">
        <f>IFERROR(VLOOKUP(C410,Lists!$B$3:$E$13,3,FALSE),"")</f>
        <v/>
      </c>
      <c r="E410" s="123" t="str">
        <f>IFERROR(VLOOKUP(C410,Lists!$B$3:$E$13,4,FALSE),"")</f>
        <v/>
      </c>
      <c r="F410" s="5"/>
      <c r="H410" s="5"/>
      <c r="I410" s="5"/>
      <c r="J410" s="5"/>
      <c r="K410" s="5"/>
      <c r="L410" s="5"/>
      <c r="M410" s="5"/>
      <c r="N410" s="122" t="str" cm="1">
        <f t="array" ref="N410">IFERROR(_xlfn.XLOOKUP(1,(J410=Lists!$AC$3:$AC$886)*(K410=Lists!$AD$3:$AD$886)*(L410=Lists!$AE$3:$AE$886)*(M410=Lists!$AF$3:$AF$886),Lists!$AG$3:$AG$886),"")</f>
        <v/>
      </c>
      <c r="P410" s="5"/>
      <c r="Q410" s="5"/>
      <c r="R410" s="5"/>
      <c r="S410" s="5"/>
      <c r="T410" s="5"/>
      <c r="U410" s="5"/>
      <c r="V410" s="5"/>
      <c r="W410" s="5"/>
      <c r="X410" s="5"/>
      <c r="Z410" s="122" t="str">
        <f>IFERROR(((H410*N410)-(V410*W410))/1000*VLOOKUP(F410,Lists!$C$16:$E$20,2,FALSE)*D410,"")</f>
        <v/>
      </c>
      <c r="AA410" s="124" t="str">
        <f>IFERROR(((H410*N410)-(V410*W410))/1000*VLOOKUP(F410,Lists!$C$16:$E$20,3,FALSE)*E410,"")</f>
        <v/>
      </c>
      <c r="AB410" s="122" t="str">
        <f t="shared" si="13"/>
        <v/>
      </c>
      <c r="AC410" s="124" t="str">
        <f t="shared" si="12"/>
        <v/>
      </c>
      <c r="AD410" s="122" t="str">
        <f>IFERROR(((H410*N410)*(1-IF(I410="",0,VLOOKUP(I410,Lists!$C$23:$D$27,2,FALSE)))-(V410*W410)*(1-IF(X410="",0,VLOOKUP(X410,Lists!$C$23:$D$27,2,FALSE))))/1000*VLOOKUP(F410,Lists!$C$16:$E$20,2,FALSE)*D410,"")</f>
        <v/>
      </c>
      <c r="AE410" s="124" t="str">
        <f>IFERROR(((H410*N410)*(1-IF(I410="",0,VLOOKUP(I410,Lists!$C$23:$D$27,2,FALSE)))-(V410*W410)*(1-IF(X410="",0,VLOOKUP(X410,Lists!$C$23:$D$27,2,FALSE))))/1000*VLOOKUP(F410,Lists!$C$16:$E$20,3,FALSE)*E410,"")</f>
        <v/>
      </c>
      <c r="AF410" s="125" t="str" cm="1">
        <f t="array" ref="AF410">IFERROR(V410*_xlfn.XLOOKUP(1,(P410=Lists!$G$20:$G$63)*(Q410=Lists!$H$20:$H$63),Lists!$I$20:$I$63),"")</f>
        <v/>
      </c>
      <c r="AG410" s="125" t="str">
        <f>IFERROR(IF(I410=X410,"",IF(X410="","",VLOOKUP(X410,Lists!$G$66:$H$70,2,FALSE)*V410*W410)),"")</f>
        <v/>
      </c>
      <c r="AH410" s="108" t="str">
        <f>IFERROR(VLOOKUP(J410,Lists!$G$3:$J$17,2,FALSE),"")</f>
        <v/>
      </c>
      <c r="AI410" s="108" t="str">
        <f>IFERROR(VLOOKUP(J410,Lists!$G$3:$J$17,3,FALSE),"")</f>
        <v/>
      </c>
      <c r="AJ410" s="108" t="str">
        <f>IFERROR(VLOOKUP(J410,Lists!$G$3:$J$17,4,FALSE),"")</f>
        <v/>
      </c>
      <c r="AK410" s="108" t="str">
        <f>IFERROR(VLOOKUP(P410,Lists!$C$30:$D$47,2,FALSE),"")</f>
        <v/>
      </c>
    </row>
    <row r="411" spans="2:37" x14ac:dyDescent="0.25">
      <c r="B411" s="5"/>
      <c r="C411" s="5"/>
      <c r="D411" s="122" t="str">
        <f>IFERROR(VLOOKUP(C411,Lists!$B$3:$E$13,3,FALSE),"")</f>
        <v/>
      </c>
      <c r="E411" s="123" t="str">
        <f>IFERROR(VLOOKUP(C411,Lists!$B$3:$E$13,4,FALSE),"")</f>
        <v/>
      </c>
      <c r="F411" s="5"/>
      <c r="H411" s="5"/>
      <c r="I411" s="5"/>
      <c r="J411" s="5"/>
      <c r="K411" s="5"/>
      <c r="L411" s="5"/>
      <c r="M411" s="5"/>
      <c r="N411" s="122" t="str" cm="1">
        <f t="array" ref="N411">IFERROR(_xlfn.XLOOKUP(1,(J411=Lists!$AC$3:$AC$886)*(K411=Lists!$AD$3:$AD$886)*(L411=Lists!$AE$3:$AE$886)*(M411=Lists!$AF$3:$AF$886),Lists!$AG$3:$AG$886),"")</f>
        <v/>
      </c>
      <c r="P411" s="5"/>
      <c r="Q411" s="5"/>
      <c r="R411" s="5"/>
      <c r="S411" s="5"/>
      <c r="T411" s="5"/>
      <c r="U411" s="5"/>
      <c r="V411" s="5"/>
      <c r="W411" s="5"/>
      <c r="X411" s="5"/>
      <c r="Z411" s="122" t="str">
        <f>IFERROR(((H411*N411)-(V411*W411))/1000*VLOOKUP(F411,Lists!$C$16:$E$20,2,FALSE)*D411,"")</f>
        <v/>
      </c>
      <c r="AA411" s="124" t="str">
        <f>IFERROR(((H411*N411)-(V411*W411))/1000*VLOOKUP(F411,Lists!$C$16:$E$20,3,FALSE)*E411,"")</f>
        <v/>
      </c>
      <c r="AB411" s="122" t="str">
        <f t="shared" si="13"/>
        <v/>
      </c>
      <c r="AC411" s="124" t="str">
        <f t="shared" si="12"/>
        <v/>
      </c>
      <c r="AD411" s="122" t="str">
        <f>IFERROR(((H411*N411)*(1-IF(I411="",0,VLOOKUP(I411,Lists!$C$23:$D$27,2,FALSE)))-(V411*W411)*(1-IF(X411="",0,VLOOKUP(X411,Lists!$C$23:$D$27,2,FALSE))))/1000*VLOOKUP(F411,Lists!$C$16:$E$20,2,FALSE)*D411,"")</f>
        <v/>
      </c>
      <c r="AE411" s="124" t="str">
        <f>IFERROR(((H411*N411)*(1-IF(I411="",0,VLOOKUP(I411,Lists!$C$23:$D$27,2,FALSE)))-(V411*W411)*(1-IF(X411="",0,VLOOKUP(X411,Lists!$C$23:$D$27,2,FALSE))))/1000*VLOOKUP(F411,Lists!$C$16:$E$20,3,FALSE)*E411,"")</f>
        <v/>
      </c>
      <c r="AF411" s="125" t="str" cm="1">
        <f t="array" ref="AF411">IFERROR(V411*_xlfn.XLOOKUP(1,(P411=Lists!$G$20:$G$63)*(Q411=Lists!$H$20:$H$63),Lists!$I$20:$I$63),"")</f>
        <v/>
      </c>
      <c r="AG411" s="125" t="str">
        <f>IFERROR(IF(I411=X411,"",IF(X411="","",VLOOKUP(X411,Lists!$G$66:$H$70,2,FALSE)*V411*W411)),"")</f>
        <v/>
      </c>
      <c r="AH411" s="108" t="str">
        <f>IFERROR(VLOOKUP(J411,Lists!$G$3:$J$17,2,FALSE),"")</f>
        <v/>
      </c>
      <c r="AI411" s="108" t="str">
        <f>IFERROR(VLOOKUP(J411,Lists!$G$3:$J$17,3,FALSE),"")</f>
        <v/>
      </c>
      <c r="AJ411" s="108" t="str">
        <f>IFERROR(VLOOKUP(J411,Lists!$G$3:$J$17,4,FALSE),"")</f>
        <v/>
      </c>
      <c r="AK411" s="108" t="str">
        <f>IFERROR(VLOOKUP(P411,Lists!$C$30:$D$47,2,FALSE),"")</f>
        <v/>
      </c>
    </row>
    <row r="412" spans="2:37" x14ac:dyDescent="0.25">
      <c r="B412" s="5"/>
      <c r="C412" s="5"/>
      <c r="D412" s="122" t="str">
        <f>IFERROR(VLOOKUP(C412,Lists!$B$3:$E$13,3,FALSE),"")</f>
        <v/>
      </c>
      <c r="E412" s="123" t="str">
        <f>IFERROR(VLOOKUP(C412,Lists!$B$3:$E$13,4,FALSE),"")</f>
        <v/>
      </c>
      <c r="F412" s="5"/>
      <c r="H412" s="5"/>
      <c r="I412" s="5"/>
      <c r="J412" s="5"/>
      <c r="K412" s="5"/>
      <c r="L412" s="5"/>
      <c r="M412" s="5"/>
      <c r="N412" s="122" t="str" cm="1">
        <f t="array" ref="N412">IFERROR(_xlfn.XLOOKUP(1,(J412=Lists!$AC$3:$AC$886)*(K412=Lists!$AD$3:$AD$886)*(L412=Lists!$AE$3:$AE$886)*(M412=Lists!$AF$3:$AF$886),Lists!$AG$3:$AG$886),"")</f>
        <v/>
      </c>
      <c r="P412" s="5"/>
      <c r="Q412" s="5"/>
      <c r="R412" s="5"/>
      <c r="S412" s="5"/>
      <c r="T412" s="5"/>
      <c r="U412" s="5"/>
      <c r="V412" s="5"/>
      <c r="W412" s="5"/>
      <c r="X412" s="5"/>
      <c r="Z412" s="122" t="str">
        <f>IFERROR(((H412*N412)-(V412*W412))/1000*VLOOKUP(F412,Lists!$C$16:$E$20,2,FALSE)*D412,"")</f>
        <v/>
      </c>
      <c r="AA412" s="124" t="str">
        <f>IFERROR(((H412*N412)-(V412*W412))/1000*VLOOKUP(F412,Lists!$C$16:$E$20,3,FALSE)*E412,"")</f>
        <v/>
      </c>
      <c r="AB412" s="122" t="str">
        <f t="shared" si="13"/>
        <v/>
      </c>
      <c r="AC412" s="124" t="str">
        <f t="shared" si="12"/>
        <v/>
      </c>
      <c r="AD412" s="122" t="str">
        <f>IFERROR(((H412*N412)*(1-IF(I412="",0,VLOOKUP(I412,Lists!$C$23:$D$27,2,FALSE)))-(V412*W412)*(1-IF(X412="",0,VLOOKUP(X412,Lists!$C$23:$D$27,2,FALSE))))/1000*VLOOKUP(F412,Lists!$C$16:$E$20,2,FALSE)*D412,"")</f>
        <v/>
      </c>
      <c r="AE412" s="124" t="str">
        <f>IFERROR(((H412*N412)*(1-IF(I412="",0,VLOOKUP(I412,Lists!$C$23:$D$27,2,FALSE)))-(V412*W412)*(1-IF(X412="",0,VLOOKUP(X412,Lists!$C$23:$D$27,2,FALSE))))/1000*VLOOKUP(F412,Lists!$C$16:$E$20,3,FALSE)*E412,"")</f>
        <v/>
      </c>
      <c r="AF412" s="125" t="str" cm="1">
        <f t="array" ref="AF412">IFERROR(V412*_xlfn.XLOOKUP(1,(P412=Lists!$G$20:$G$63)*(Q412=Lists!$H$20:$H$63),Lists!$I$20:$I$63),"")</f>
        <v/>
      </c>
      <c r="AG412" s="125" t="str">
        <f>IFERROR(IF(I412=X412,"",IF(X412="","",VLOOKUP(X412,Lists!$G$66:$H$70,2,FALSE)*V412*W412)),"")</f>
        <v/>
      </c>
      <c r="AH412" s="108" t="str">
        <f>IFERROR(VLOOKUP(J412,Lists!$G$3:$J$17,2,FALSE),"")</f>
        <v/>
      </c>
      <c r="AI412" s="108" t="str">
        <f>IFERROR(VLOOKUP(J412,Lists!$G$3:$J$17,3,FALSE),"")</f>
        <v/>
      </c>
      <c r="AJ412" s="108" t="str">
        <f>IFERROR(VLOOKUP(J412,Lists!$G$3:$J$17,4,FALSE),"")</f>
        <v/>
      </c>
      <c r="AK412" s="108" t="str">
        <f>IFERROR(VLOOKUP(P412,Lists!$C$30:$D$47,2,FALSE),"")</f>
        <v/>
      </c>
    </row>
    <row r="413" spans="2:37" x14ac:dyDescent="0.25">
      <c r="B413" s="5"/>
      <c r="C413" s="5"/>
      <c r="D413" s="122" t="str">
        <f>IFERROR(VLOOKUP(C413,Lists!$B$3:$E$13,3,FALSE),"")</f>
        <v/>
      </c>
      <c r="E413" s="123" t="str">
        <f>IFERROR(VLOOKUP(C413,Lists!$B$3:$E$13,4,FALSE),"")</f>
        <v/>
      </c>
      <c r="F413" s="5"/>
      <c r="H413" s="5"/>
      <c r="I413" s="5"/>
      <c r="J413" s="5"/>
      <c r="K413" s="5"/>
      <c r="L413" s="5"/>
      <c r="M413" s="5"/>
      <c r="N413" s="122" t="str" cm="1">
        <f t="array" ref="N413">IFERROR(_xlfn.XLOOKUP(1,(J413=Lists!$AC$3:$AC$886)*(K413=Lists!$AD$3:$AD$886)*(L413=Lists!$AE$3:$AE$886)*(M413=Lists!$AF$3:$AF$886),Lists!$AG$3:$AG$886),"")</f>
        <v/>
      </c>
      <c r="P413" s="5"/>
      <c r="Q413" s="5"/>
      <c r="R413" s="5"/>
      <c r="S413" s="5"/>
      <c r="T413" s="5"/>
      <c r="U413" s="5"/>
      <c r="V413" s="5"/>
      <c r="W413" s="5"/>
      <c r="X413" s="5"/>
      <c r="Z413" s="122" t="str">
        <f>IFERROR(((H413*N413)-(V413*W413))/1000*VLOOKUP(F413,Lists!$C$16:$E$20,2,FALSE)*D413,"")</f>
        <v/>
      </c>
      <c r="AA413" s="124" t="str">
        <f>IFERROR(((H413*N413)-(V413*W413))/1000*VLOOKUP(F413,Lists!$C$16:$E$20,3,FALSE)*E413,"")</f>
        <v/>
      </c>
      <c r="AB413" s="122" t="str">
        <f t="shared" si="13"/>
        <v/>
      </c>
      <c r="AC413" s="124" t="str">
        <f t="shared" si="12"/>
        <v/>
      </c>
      <c r="AD413" s="122" t="str">
        <f>IFERROR(((H413*N413)*(1-IF(I413="",0,VLOOKUP(I413,Lists!$C$23:$D$27,2,FALSE)))-(V413*W413)*(1-IF(X413="",0,VLOOKUP(X413,Lists!$C$23:$D$27,2,FALSE))))/1000*VLOOKUP(F413,Lists!$C$16:$E$20,2,FALSE)*D413,"")</f>
        <v/>
      </c>
      <c r="AE413" s="124" t="str">
        <f>IFERROR(((H413*N413)*(1-IF(I413="",0,VLOOKUP(I413,Lists!$C$23:$D$27,2,FALSE)))-(V413*W413)*(1-IF(X413="",0,VLOOKUP(X413,Lists!$C$23:$D$27,2,FALSE))))/1000*VLOOKUP(F413,Lists!$C$16:$E$20,3,FALSE)*E413,"")</f>
        <v/>
      </c>
      <c r="AF413" s="125" t="str" cm="1">
        <f t="array" ref="AF413">IFERROR(V413*_xlfn.XLOOKUP(1,(P413=Lists!$G$20:$G$63)*(Q413=Lists!$H$20:$H$63),Lists!$I$20:$I$63),"")</f>
        <v/>
      </c>
      <c r="AG413" s="125" t="str">
        <f>IFERROR(IF(I413=X413,"",IF(X413="","",VLOOKUP(X413,Lists!$G$66:$H$70,2,FALSE)*V413*W413)),"")</f>
        <v/>
      </c>
      <c r="AH413" s="108" t="str">
        <f>IFERROR(VLOOKUP(J413,Lists!$G$3:$J$17,2,FALSE),"")</f>
        <v/>
      </c>
      <c r="AI413" s="108" t="str">
        <f>IFERROR(VLOOKUP(J413,Lists!$G$3:$J$17,3,FALSE),"")</f>
        <v/>
      </c>
      <c r="AJ413" s="108" t="str">
        <f>IFERROR(VLOOKUP(J413,Lists!$G$3:$J$17,4,FALSE),"")</f>
        <v/>
      </c>
      <c r="AK413" s="108" t="str">
        <f>IFERROR(VLOOKUP(P413,Lists!$C$30:$D$47,2,FALSE),"")</f>
        <v/>
      </c>
    </row>
    <row r="414" spans="2:37" x14ac:dyDescent="0.25">
      <c r="B414" s="5"/>
      <c r="C414" s="5"/>
      <c r="D414" s="122" t="str">
        <f>IFERROR(VLOOKUP(C414,Lists!$B$3:$E$13,3,FALSE),"")</f>
        <v/>
      </c>
      <c r="E414" s="123" t="str">
        <f>IFERROR(VLOOKUP(C414,Lists!$B$3:$E$13,4,FALSE),"")</f>
        <v/>
      </c>
      <c r="F414" s="5"/>
      <c r="H414" s="5"/>
      <c r="I414" s="5"/>
      <c r="J414" s="5"/>
      <c r="K414" s="5"/>
      <c r="L414" s="5"/>
      <c r="M414" s="5"/>
      <c r="N414" s="122" t="str" cm="1">
        <f t="array" ref="N414">IFERROR(_xlfn.XLOOKUP(1,(J414=Lists!$AC$3:$AC$886)*(K414=Lists!$AD$3:$AD$886)*(L414=Lists!$AE$3:$AE$886)*(M414=Lists!$AF$3:$AF$886),Lists!$AG$3:$AG$886),"")</f>
        <v/>
      </c>
      <c r="P414" s="5"/>
      <c r="Q414" s="5"/>
      <c r="R414" s="5"/>
      <c r="S414" s="5"/>
      <c r="T414" s="5"/>
      <c r="U414" s="5"/>
      <c r="V414" s="5"/>
      <c r="W414" s="5"/>
      <c r="X414" s="5"/>
      <c r="Z414" s="122" t="str">
        <f>IFERROR(((H414*N414)-(V414*W414))/1000*VLOOKUP(F414,Lists!$C$16:$E$20,2,FALSE)*D414,"")</f>
        <v/>
      </c>
      <c r="AA414" s="124" t="str">
        <f>IFERROR(((H414*N414)-(V414*W414))/1000*VLOOKUP(F414,Lists!$C$16:$E$20,3,FALSE)*E414,"")</f>
        <v/>
      </c>
      <c r="AB414" s="122" t="str">
        <f t="shared" si="13"/>
        <v/>
      </c>
      <c r="AC414" s="124" t="str">
        <f t="shared" si="12"/>
        <v/>
      </c>
      <c r="AD414" s="122" t="str">
        <f>IFERROR(((H414*N414)*(1-IF(I414="",0,VLOOKUP(I414,Lists!$C$23:$D$27,2,FALSE)))-(V414*W414)*(1-IF(X414="",0,VLOOKUP(X414,Lists!$C$23:$D$27,2,FALSE))))/1000*VLOOKUP(F414,Lists!$C$16:$E$20,2,FALSE)*D414,"")</f>
        <v/>
      </c>
      <c r="AE414" s="124" t="str">
        <f>IFERROR(((H414*N414)*(1-IF(I414="",0,VLOOKUP(I414,Lists!$C$23:$D$27,2,FALSE)))-(V414*W414)*(1-IF(X414="",0,VLOOKUP(X414,Lists!$C$23:$D$27,2,FALSE))))/1000*VLOOKUP(F414,Lists!$C$16:$E$20,3,FALSE)*E414,"")</f>
        <v/>
      </c>
      <c r="AF414" s="125" t="str" cm="1">
        <f t="array" ref="AF414">IFERROR(V414*_xlfn.XLOOKUP(1,(P414=Lists!$G$20:$G$63)*(Q414=Lists!$H$20:$H$63),Lists!$I$20:$I$63),"")</f>
        <v/>
      </c>
      <c r="AG414" s="125" t="str">
        <f>IFERROR(IF(I414=X414,"",IF(X414="","",VLOOKUP(X414,Lists!$G$66:$H$70,2,FALSE)*V414*W414)),"")</f>
        <v/>
      </c>
      <c r="AH414" s="108" t="str">
        <f>IFERROR(VLOOKUP(J414,Lists!$G$3:$J$17,2,FALSE),"")</f>
        <v/>
      </c>
      <c r="AI414" s="108" t="str">
        <f>IFERROR(VLOOKUP(J414,Lists!$G$3:$J$17,3,FALSE),"")</f>
        <v/>
      </c>
      <c r="AJ414" s="108" t="str">
        <f>IFERROR(VLOOKUP(J414,Lists!$G$3:$J$17,4,FALSE),"")</f>
        <v/>
      </c>
      <c r="AK414" s="108" t="str">
        <f>IFERROR(VLOOKUP(P414,Lists!$C$30:$D$47,2,FALSE),"")</f>
        <v/>
      </c>
    </row>
    <row r="415" spans="2:37" x14ac:dyDescent="0.25">
      <c r="B415" s="5"/>
      <c r="C415" s="5"/>
      <c r="D415" s="122" t="str">
        <f>IFERROR(VLOOKUP(C415,Lists!$B$3:$E$13,3,FALSE),"")</f>
        <v/>
      </c>
      <c r="E415" s="123" t="str">
        <f>IFERROR(VLOOKUP(C415,Lists!$B$3:$E$13,4,FALSE),"")</f>
        <v/>
      </c>
      <c r="F415" s="5"/>
      <c r="H415" s="5"/>
      <c r="I415" s="5"/>
      <c r="J415" s="5"/>
      <c r="K415" s="5"/>
      <c r="L415" s="5"/>
      <c r="M415" s="5"/>
      <c r="N415" s="122" t="str" cm="1">
        <f t="array" ref="N415">IFERROR(_xlfn.XLOOKUP(1,(J415=Lists!$AC$3:$AC$886)*(K415=Lists!$AD$3:$AD$886)*(L415=Lists!$AE$3:$AE$886)*(M415=Lists!$AF$3:$AF$886),Lists!$AG$3:$AG$886),"")</f>
        <v/>
      </c>
      <c r="P415" s="5"/>
      <c r="Q415" s="5"/>
      <c r="R415" s="5"/>
      <c r="S415" s="5"/>
      <c r="T415" s="5"/>
      <c r="U415" s="5"/>
      <c r="V415" s="5"/>
      <c r="W415" s="5"/>
      <c r="X415" s="5"/>
      <c r="Z415" s="122" t="str">
        <f>IFERROR(((H415*N415)-(V415*W415))/1000*VLOOKUP(F415,Lists!$C$16:$E$20,2,FALSE)*D415,"")</f>
        <v/>
      </c>
      <c r="AA415" s="124" t="str">
        <f>IFERROR(((H415*N415)-(V415*W415))/1000*VLOOKUP(F415,Lists!$C$16:$E$20,3,FALSE)*E415,"")</f>
        <v/>
      </c>
      <c r="AB415" s="122" t="str">
        <f t="shared" si="13"/>
        <v/>
      </c>
      <c r="AC415" s="124" t="str">
        <f t="shared" si="12"/>
        <v/>
      </c>
      <c r="AD415" s="122" t="str">
        <f>IFERROR(((H415*N415)*(1-IF(I415="",0,VLOOKUP(I415,Lists!$C$23:$D$27,2,FALSE)))-(V415*W415)*(1-IF(X415="",0,VLOOKUP(X415,Lists!$C$23:$D$27,2,FALSE))))/1000*VLOOKUP(F415,Lists!$C$16:$E$20,2,FALSE)*D415,"")</f>
        <v/>
      </c>
      <c r="AE415" s="124" t="str">
        <f>IFERROR(((H415*N415)*(1-IF(I415="",0,VLOOKUP(I415,Lists!$C$23:$D$27,2,FALSE)))-(V415*W415)*(1-IF(X415="",0,VLOOKUP(X415,Lists!$C$23:$D$27,2,FALSE))))/1000*VLOOKUP(F415,Lists!$C$16:$E$20,3,FALSE)*E415,"")</f>
        <v/>
      </c>
      <c r="AF415" s="125" t="str" cm="1">
        <f t="array" ref="AF415">IFERROR(V415*_xlfn.XLOOKUP(1,(P415=Lists!$G$20:$G$63)*(Q415=Lists!$H$20:$H$63),Lists!$I$20:$I$63),"")</f>
        <v/>
      </c>
      <c r="AG415" s="125" t="str">
        <f>IFERROR(IF(I415=X415,"",IF(X415="","",VLOOKUP(X415,Lists!$G$66:$H$70,2,FALSE)*V415*W415)),"")</f>
        <v/>
      </c>
      <c r="AH415" s="108" t="str">
        <f>IFERROR(VLOOKUP(J415,Lists!$G$3:$J$17,2,FALSE),"")</f>
        <v/>
      </c>
      <c r="AI415" s="108" t="str">
        <f>IFERROR(VLOOKUP(J415,Lists!$G$3:$J$17,3,FALSE),"")</f>
        <v/>
      </c>
      <c r="AJ415" s="108" t="str">
        <f>IFERROR(VLOOKUP(J415,Lists!$G$3:$J$17,4,FALSE),"")</f>
        <v/>
      </c>
      <c r="AK415" s="108" t="str">
        <f>IFERROR(VLOOKUP(P415,Lists!$C$30:$D$47,2,FALSE),"")</f>
        <v/>
      </c>
    </row>
    <row r="416" spans="2:37" x14ac:dyDescent="0.25">
      <c r="B416" s="5"/>
      <c r="C416" s="5"/>
      <c r="D416" s="122" t="str">
        <f>IFERROR(VLOOKUP(C416,Lists!$B$3:$E$13,3,FALSE),"")</f>
        <v/>
      </c>
      <c r="E416" s="123" t="str">
        <f>IFERROR(VLOOKUP(C416,Lists!$B$3:$E$13,4,FALSE),"")</f>
        <v/>
      </c>
      <c r="F416" s="5"/>
      <c r="H416" s="5"/>
      <c r="I416" s="5"/>
      <c r="J416" s="5"/>
      <c r="K416" s="5"/>
      <c r="L416" s="5"/>
      <c r="M416" s="5"/>
      <c r="N416" s="122" t="str" cm="1">
        <f t="array" ref="N416">IFERROR(_xlfn.XLOOKUP(1,(J416=Lists!$AC$3:$AC$886)*(K416=Lists!$AD$3:$AD$886)*(L416=Lists!$AE$3:$AE$886)*(M416=Lists!$AF$3:$AF$886),Lists!$AG$3:$AG$886),"")</f>
        <v/>
      </c>
      <c r="P416" s="5"/>
      <c r="Q416" s="5"/>
      <c r="R416" s="5"/>
      <c r="S416" s="5"/>
      <c r="T416" s="5"/>
      <c r="U416" s="5"/>
      <c r="V416" s="5"/>
      <c r="W416" s="5"/>
      <c r="X416" s="5"/>
      <c r="Z416" s="122" t="str">
        <f>IFERROR(((H416*N416)-(V416*W416))/1000*VLOOKUP(F416,Lists!$C$16:$E$20,2,FALSE)*D416,"")</f>
        <v/>
      </c>
      <c r="AA416" s="124" t="str">
        <f>IFERROR(((H416*N416)-(V416*W416))/1000*VLOOKUP(F416,Lists!$C$16:$E$20,3,FALSE)*E416,"")</f>
        <v/>
      </c>
      <c r="AB416" s="122" t="str">
        <f t="shared" si="13"/>
        <v/>
      </c>
      <c r="AC416" s="124" t="str">
        <f t="shared" si="12"/>
        <v/>
      </c>
      <c r="AD416" s="122" t="str">
        <f>IFERROR(((H416*N416)*(1-IF(I416="",0,VLOOKUP(I416,Lists!$C$23:$D$27,2,FALSE)))-(V416*W416)*(1-IF(X416="",0,VLOOKUP(X416,Lists!$C$23:$D$27,2,FALSE))))/1000*VLOOKUP(F416,Lists!$C$16:$E$20,2,FALSE)*D416,"")</f>
        <v/>
      </c>
      <c r="AE416" s="124" t="str">
        <f>IFERROR(((H416*N416)*(1-IF(I416="",0,VLOOKUP(I416,Lists!$C$23:$D$27,2,FALSE)))-(V416*W416)*(1-IF(X416="",0,VLOOKUP(X416,Lists!$C$23:$D$27,2,FALSE))))/1000*VLOOKUP(F416,Lists!$C$16:$E$20,3,FALSE)*E416,"")</f>
        <v/>
      </c>
      <c r="AF416" s="125" t="str" cm="1">
        <f t="array" ref="AF416">IFERROR(V416*_xlfn.XLOOKUP(1,(P416=Lists!$G$20:$G$63)*(Q416=Lists!$H$20:$H$63),Lists!$I$20:$I$63),"")</f>
        <v/>
      </c>
      <c r="AG416" s="125" t="str">
        <f>IFERROR(IF(I416=X416,"",IF(X416="","",VLOOKUP(X416,Lists!$G$66:$H$70,2,FALSE)*V416*W416)),"")</f>
        <v/>
      </c>
      <c r="AH416" s="108" t="str">
        <f>IFERROR(VLOOKUP(J416,Lists!$G$3:$J$17,2,FALSE),"")</f>
        <v/>
      </c>
      <c r="AI416" s="108" t="str">
        <f>IFERROR(VLOOKUP(J416,Lists!$G$3:$J$17,3,FALSE),"")</f>
        <v/>
      </c>
      <c r="AJ416" s="108" t="str">
        <f>IFERROR(VLOOKUP(J416,Lists!$G$3:$J$17,4,FALSE),"")</f>
        <v/>
      </c>
      <c r="AK416" s="108" t="str">
        <f>IFERROR(VLOOKUP(P416,Lists!$C$30:$D$47,2,FALSE),"")</f>
        <v/>
      </c>
    </row>
    <row r="417" spans="2:37" x14ac:dyDescent="0.25">
      <c r="B417" s="5"/>
      <c r="C417" s="5"/>
      <c r="D417" s="122" t="str">
        <f>IFERROR(VLOOKUP(C417,Lists!$B$3:$E$13,3,FALSE),"")</f>
        <v/>
      </c>
      <c r="E417" s="123" t="str">
        <f>IFERROR(VLOOKUP(C417,Lists!$B$3:$E$13,4,FALSE),"")</f>
        <v/>
      </c>
      <c r="F417" s="5"/>
      <c r="H417" s="5"/>
      <c r="I417" s="5"/>
      <c r="J417" s="5"/>
      <c r="K417" s="5"/>
      <c r="L417" s="5"/>
      <c r="M417" s="5"/>
      <c r="N417" s="122" t="str" cm="1">
        <f t="array" ref="N417">IFERROR(_xlfn.XLOOKUP(1,(J417=Lists!$AC$3:$AC$886)*(K417=Lists!$AD$3:$AD$886)*(L417=Lists!$AE$3:$AE$886)*(M417=Lists!$AF$3:$AF$886),Lists!$AG$3:$AG$886),"")</f>
        <v/>
      </c>
      <c r="P417" s="5"/>
      <c r="Q417" s="5"/>
      <c r="R417" s="5"/>
      <c r="S417" s="5"/>
      <c r="T417" s="5"/>
      <c r="U417" s="5"/>
      <c r="V417" s="5"/>
      <c r="W417" s="5"/>
      <c r="X417" s="5"/>
      <c r="Z417" s="122" t="str">
        <f>IFERROR(((H417*N417)-(V417*W417))/1000*VLOOKUP(F417,Lists!$C$16:$E$20,2,FALSE)*D417,"")</f>
        <v/>
      </c>
      <c r="AA417" s="124" t="str">
        <f>IFERROR(((H417*N417)-(V417*W417))/1000*VLOOKUP(F417,Lists!$C$16:$E$20,3,FALSE)*E417,"")</f>
        <v/>
      </c>
      <c r="AB417" s="122" t="str">
        <f t="shared" si="13"/>
        <v/>
      </c>
      <c r="AC417" s="124" t="str">
        <f t="shared" si="12"/>
        <v/>
      </c>
      <c r="AD417" s="122" t="str">
        <f>IFERROR(((H417*N417)*(1-IF(I417="",0,VLOOKUP(I417,Lists!$C$23:$D$27,2,FALSE)))-(V417*W417)*(1-IF(X417="",0,VLOOKUP(X417,Lists!$C$23:$D$27,2,FALSE))))/1000*VLOOKUP(F417,Lists!$C$16:$E$20,2,FALSE)*D417,"")</f>
        <v/>
      </c>
      <c r="AE417" s="124" t="str">
        <f>IFERROR(((H417*N417)*(1-IF(I417="",0,VLOOKUP(I417,Lists!$C$23:$D$27,2,FALSE)))-(V417*W417)*(1-IF(X417="",0,VLOOKUP(X417,Lists!$C$23:$D$27,2,FALSE))))/1000*VLOOKUP(F417,Lists!$C$16:$E$20,3,FALSE)*E417,"")</f>
        <v/>
      </c>
      <c r="AF417" s="125" t="str" cm="1">
        <f t="array" ref="AF417">IFERROR(V417*_xlfn.XLOOKUP(1,(P417=Lists!$G$20:$G$63)*(Q417=Lists!$H$20:$H$63),Lists!$I$20:$I$63),"")</f>
        <v/>
      </c>
      <c r="AG417" s="125" t="str">
        <f>IFERROR(IF(I417=X417,"",IF(X417="","",VLOOKUP(X417,Lists!$G$66:$H$70,2,FALSE)*V417*W417)),"")</f>
        <v/>
      </c>
      <c r="AH417" s="108" t="str">
        <f>IFERROR(VLOOKUP(J417,Lists!$G$3:$J$17,2,FALSE),"")</f>
        <v/>
      </c>
      <c r="AI417" s="108" t="str">
        <f>IFERROR(VLOOKUP(J417,Lists!$G$3:$J$17,3,FALSE),"")</f>
        <v/>
      </c>
      <c r="AJ417" s="108" t="str">
        <f>IFERROR(VLOOKUP(J417,Lists!$G$3:$J$17,4,FALSE),"")</f>
        <v/>
      </c>
      <c r="AK417" s="108" t="str">
        <f>IFERROR(VLOOKUP(P417,Lists!$C$30:$D$47,2,FALSE),"")</f>
        <v/>
      </c>
    </row>
    <row r="418" spans="2:37" x14ac:dyDescent="0.25">
      <c r="B418" s="5"/>
      <c r="C418" s="5"/>
      <c r="D418" s="122" t="str">
        <f>IFERROR(VLOOKUP(C418,Lists!$B$3:$E$13,3,FALSE),"")</f>
        <v/>
      </c>
      <c r="E418" s="123" t="str">
        <f>IFERROR(VLOOKUP(C418,Lists!$B$3:$E$13,4,FALSE),"")</f>
        <v/>
      </c>
      <c r="F418" s="5"/>
      <c r="H418" s="5"/>
      <c r="I418" s="5"/>
      <c r="J418" s="5"/>
      <c r="K418" s="5"/>
      <c r="L418" s="5"/>
      <c r="M418" s="5"/>
      <c r="N418" s="122" t="str" cm="1">
        <f t="array" ref="N418">IFERROR(_xlfn.XLOOKUP(1,(J418=Lists!$AC$3:$AC$886)*(K418=Lists!$AD$3:$AD$886)*(L418=Lists!$AE$3:$AE$886)*(M418=Lists!$AF$3:$AF$886),Lists!$AG$3:$AG$886),"")</f>
        <v/>
      </c>
      <c r="P418" s="5"/>
      <c r="Q418" s="5"/>
      <c r="R418" s="5"/>
      <c r="S418" s="5"/>
      <c r="T418" s="5"/>
      <c r="U418" s="5"/>
      <c r="V418" s="5"/>
      <c r="W418" s="5"/>
      <c r="X418" s="5"/>
      <c r="Z418" s="122" t="str">
        <f>IFERROR(((H418*N418)-(V418*W418))/1000*VLOOKUP(F418,Lists!$C$16:$E$20,2,FALSE)*D418,"")</f>
        <v/>
      </c>
      <c r="AA418" s="124" t="str">
        <f>IFERROR(((H418*N418)-(V418*W418))/1000*VLOOKUP(F418,Lists!$C$16:$E$20,3,FALSE)*E418,"")</f>
        <v/>
      </c>
      <c r="AB418" s="122" t="str">
        <f t="shared" si="13"/>
        <v/>
      </c>
      <c r="AC418" s="124" t="str">
        <f t="shared" si="12"/>
        <v/>
      </c>
      <c r="AD418" s="122" t="str">
        <f>IFERROR(((H418*N418)*(1-IF(I418="",0,VLOOKUP(I418,Lists!$C$23:$D$27,2,FALSE)))-(V418*W418)*(1-IF(X418="",0,VLOOKUP(X418,Lists!$C$23:$D$27,2,FALSE))))/1000*VLOOKUP(F418,Lists!$C$16:$E$20,2,FALSE)*D418,"")</f>
        <v/>
      </c>
      <c r="AE418" s="124" t="str">
        <f>IFERROR(((H418*N418)*(1-IF(I418="",0,VLOOKUP(I418,Lists!$C$23:$D$27,2,FALSE)))-(V418*W418)*(1-IF(X418="",0,VLOOKUP(X418,Lists!$C$23:$D$27,2,FALSE))))/1000*VLOOKUP(F418,Lists!$C$16:$E$20,3,FALSE)*E418,"")</f>
        <v/>
      </c>
      <c r="AF418" s="125" t="str" cm="1">
        <f t="array" ref="AF418">IFERROR(V418*_xlfn.XLOOKUP(1,(P418=Lists!$G$20:$G$63)*(Q418=Lists!$H$20:$H$63),Lists!$I$20:$I$63),"")</f>
        <v/>
      </c>
      <c r="AG418" s="125" t="str">
        <f>IFERROR(IF(I418=X418,"",IF(X418="","",VLOOKUP(X418,Lists!$G$66:$H$70,2,FALSE)*V418*W418)),"")</f>
        <v/>
      </c>
      <c r="AH418" s="108" t="str">
        <f>IFERROR(VLOOKUP(J418,Lists!$G$3:$J$17,2,FALSE),"")</f>
        <v/>
      </c>
      <c r="AI418" s="108" t="str">
        <f>IFERROR(VLOOKUP(J418,Lists!$G$3:$J$17,3,FALSE),"")</f>
        <v/>
      </c>
      <c r="AJ418" s="108" t="str">
        <f>IFERROR(VLOOKUP(J418,Lists!$G$3:$J$17,4,FALSE),"")</f>
        <v/>
      </c>
      <c r="AK418" s="108" t="str">
        <f>IFERROR(VLOOKUP(P418,Lists!$C$30:$D$47,2,FALSE),"")</f>
        <v/>
      </c>
    </row>
    <row r="419" spans="2:37" x14ac:dyDescent="0.25">
      <c r="B419" s="5"/>
      <c r="C419" s="5"/>
      <c r="D419" s="122" t="str">
        <f>IFERROR(VLOOKUP(C419,Lists!$B$3:$E$13,3,FALSE),"")</f>
        <v/>
      </c>
      <c r="E419" s="123" t="str">
        <f>IFERROR(VLOOKUP(C419,Lists!$B$3:$E$13,4,FALSE),"")</f>
        <v/>
      </c>
      <c r="F419" s="5"/>
      <c r="H419" s="5"/>
      <c r="I419" s="5"/>
      <c r="J419" s="5"/>
      <c r="K419" s="5"/>
      <c r="L419" s="5"/>
      <c r="M419" s="5"/>
      <c r="N419" s="122" t="str" cm="1">
        <f t="array" ref="N419">IFERROR(_xlfn.XLOOKUP(1,(J419=Lists!$AC$3:$AC$886)*(K419=Lists!$AD$3:$AD$886)*(L419=Lists!$AE$3:$AE$886)*(M419=Lists!$AF$3:$AF$886),Lists!$AG$3:$AG$886),"")</f>
        <v/>
      </c>
      <c r="P419" s="5"/>
      <c r="Q419" s="5"/>
      <c r="R419" s="5"/>
      <c r="S419" s="5"/>
      <c r="T419" s="5"/>
      <c r="U419" s="5"/>
      <c r="V419" s="5"/>
      <c r="W419" s="5"/>
      <c r="X419" s="5"/>
      <c r="Z419" s="122" t="str">
        <f>IFERROR(((H419*N419)-(V419*W419))/1000*VLOOKUP(F419,Lists!$C$16:$E$20,2,FALSE)*D419,"")</f>
        <v/>
      </c>
      <c r="AA419" s="124" t="str">
        <f>IFERROR(((H419*N419)-(V419*W419))/1000*VLOOKUP(F419,Lists!$C$16:$E$20,3,FALSE)*E419,"")</f>
        <v/>
      </c>
      <c r="AB419" s="122" t="str">
        <f t="shared" si="13"/>
        <v/>
      </c>
      <c r="AC419" s="124" t="str">
        <f t="shared" si="12"/>
        <v/>
      </c>
      <c r="AD419" s="122" t="str">
        <f>IFERROR(((H419*N419)*(1-IF(I419="",0,VLOOKUP(I419,Lists!$C$23:$D$27,2,FALSE)))-(V419*W419)*(1-IF(X419="",0,VLOOKUP(X419,Lists!$C$23:$D$27,2,FALSE))))/1000*VLOOKUP(F419,Lists!$C$16:$E$20,2,FALSE)*D419,"")</f>
        <v/>
      </c>
      <c r="AE419" s="124" t="str">
        <f>IFERROR(((H419*N419)*(1-IF(I419="",0,VLOOKUP(I419,Lists!$C$23:$D$27,2,FALSE)))-(V419*W419)*(1-IF(X419="",0,VLOOKUP(X419,Lists!$C$23:$D$27,2,FALSE))))/1000*VLOOKUP(F419,Lists!$C$16:$E$20,3,FALSE)*E419,"")</f>
        <v/>
      </c>
      <c r="AF419" s="125" t="str" cm="1">
        <f t="array" ref="AF419">IFERROR(V419*_xlfn.XLOOKUP(1,(P419=Lists!$G$20:$G$63)*(Q419=Lists!$H$20:$H$63),Lists!$I$20:$I$63),"")</f>
        <v/>
      </c>
      <c r="AG419" s="125" t="str">
        <f>IFERROR(IF(I419=X419,"",IF(X419="","",VLOOKUP(X419,Lists!$G$66:$H$70,2,FALSE)*V419*W419)),"")</f>
        <v/>
      </c>
      <c r="AH419" s="108" t="str">
        <f>IFERROR(VLOOKUP(J419,Lists!$G$3:$J$17,2,FALSE),"")</f>
        <v/>
      </c>
      <c r="AI419" s="108" t="str">
        <f>IFERROR(VLOOKUP(J419,Lists!$G$3:$J$17,3,FALSE),"")</f>
        <v/>
      </c>
      <c r="AJ419" s="108" t="str">
        <f>IFERROR(VLOOKUP(J419,Lists!$G$3:$J$17,4,FALSE),"")</f>
        <v/>
      </c>
      <c r="AK419" s="108" t="str">
        <f>IFERROR(VLOOKUP(P419,Lists!$C$30:$D$47,2,FALSE),"")</f>
        <v/>
      </c>
    </row>
    <row r="420" spans="2:37" x14ac:dyDescent="0.25">
      <c r="B420" s="5"/>
      <c r="C420" s="5"/>
      <c r="D420" s="122" t="str">
        <f>IFERROR(VLOOKUP(C420,Lists!$B$3:$E$13,3,FALSE),"")</f>
        <v/>
      </c>
      <c r="E420" s="123" t="str">
        <f>IFERROR(VLOOKUP(C420,Lists!$B$3:$E$13,4,FALSE),"")</f>
        <v/>
      </c>
      <c r="F420" s="5"/>
      <c r="H420" s="5"/>
      <c r="I420" s="5"/>
      <c r="J420" s="5"/>
      <c r="K420" s="5"/>
      <c r="L420" s="5"/>
      <c r="M420" s="5"/>
      <c r="N420" s="122" t="str" cm="1">
        <f t="array" ref="N420">IFERROR(_xlfn.XLOOKUP(1,(J420=Lists!$AC$3:$AC$886)*(K420=Lists!$AD$3:$AD$886)*(L420=Lists!$AE$3:$AE$886)*(M420=Lists!$AF$3:$AF$886),Lists!$AG$3:$AG$886),"")</f>
        <v/>
      </c>
      <c r="P420" s="5"/>
      <c r="Q420" s="5"/>
      <c r="R420" s="5"/>
      <c r="S420" s="5"/>
      <c r="T420" s="5"/>
      <c r="U420" s="5"/>
      <c r="V420" s="5"/>
      <c r="W420" s="5"/>
      <c r="X420" s="5"/>
      <c r="Z420" s="122" t="str">
        <f>IFERROR(((H420*N420)-(V420*W420))/1000*VLOOKUP(F420,Lists!$C$16:$E$20,2,FALSE)*D420,"")</f>
        <v/>
      </c>
      <c r="AA420" s="124" t="str">
        <f>IFERROR(((H420*N420)-(V420*W420))/1000*VLOOKUP(F420,Lists!$C$16:$E$20,3,FALSE)*E420,"")</f>
        <v/>
      </c>
      <c r="AB420" s="122" t="str">
        <f t="shared" si="13"/>
        <v/>
      </c>
      <c r="AC420" s="124" t="str">
        <f t="shared" si="12"/>
        <v/>
      </c>
      <c r="AD420" s="122" t="str">
        <f>IFERROR(((H420*N420)*(1-IF(I420="",0,VLOOKUP(I420,Lists!$C$23:$D$27,2,FALSE)))-(V420*W420)*(1-IF(X420="",0,VLOOKUP(X420,Lists!$C$23:$D$27,2,FALSE))))/1000*VLOOKUP(F420,Lists!$C$16:$E$20,2,FALSE)*D420,"")</f>
        <v/>
      </c>
      <c r="AE420" s="124" t="str">
        <f>IFERROR(((H420*N420)*(1-IF(I420="",0,VLOOKUP(I420,Lists!$C$23:$D$27,2,FALSE)))-(V420*W420)*(1-IF(X420="",0,VLOOKUP(X420,Lists!$C$23:$D$27,2,FALSE))))/1000*VLOOKUP(F420,Lists!$C$16:$E$20,3,FALSE)*E420,"")</f>
        <v/>
      </c>
      <c r="AF420" s="125" t="str" cm="1">
        <f t="array" ref="AF420">IFERROR(V420*_xlfn.XLOOKUP(1,(P420=Lists!$G$20:$G$63)*(Q420=Lists!$H$20:$H$63),Lists!$I$20:$I$63),"")</f>
        <v/>
      </c>
      <c r="AG420" s="125" t="str">
        <f>IFERROR(IF(I420=X420,"",IF(X420="","",VLOOKUP(X420,Lists!$G$66:$H$70,2,FALSE)*V420*W420)),"")</f>
        <v/>
      </c>
      <c r="AH420" s="108" t="str">
        <f>IFERROR(VLOOKUP(J420,Lists!$G$3:$J$17,2,FALSE),"")</f>
        <v/>
      </c>
      <c r="AI420" s="108" t="str">
        <f>IFERROR(VLOOKUP(J420,Lists!$G$3:$J$17,3,FALSE),"")</f>
        <v/>
      </c>
      <c r="AJ420" s="108" t="str">
        <f>IFERROR(VLOOKUP(J420,Lists!$G$3:$J$17,4,FALSE),"")</f>
        <v/>
      </c>
      <c r="AK420" s="108" t="str">
        <f>IFERROR(VLOOKUP(P420,Lists!$C$30:$D$47,2,FALSE),"")</f>
        <v/>
      </c>
    </row>
    <row r="421" spans="2:37" x14ac:dyDescent="0.25">
      <c r="B421" s="5"/>
      <c r="C421" s="5"/>
      <c r="D421" s="122" t="str">
        <f>IFERROR(VLOOKUP(C421,Lists!$B$3:$E$13,3,FALSE),"")</f>
        <v/>
      </c>
      <c r="E421" s="123" t="str">
        <f>IFERROR(VLOOKUP(C421,Lists!$B$3:$E$13,4,FALSE),"")</f>
        <v/>
      </c>
      <c r="F421" s="5"/>
      <c r="H421" s="5"/>
      <c r="I421" s="5"/>
      <c r="J421" s="5"/>
      <c r="K421" s="5"/>
      <c r="L421" s="5"/>
      <c r="M421" s="5"/>
      <c r="N421" s="122" t="str" cm="1">
        <f t="array" ref="N421">IFERROR(_xlfn.XLOOKUP(1,(J421=Lists!$AC$3:$AC$886)*(K421=Lists!$AD$3:$AD$886)*(L421=Lists!$AE$3:$AE$886)*(M421=Lists!$AF$3:$AF$886),Lists!$AG$3:$AG$886),"")</f>
        <v/>
      </c>
      <c r="P421" s="5"/>
      <c r="Q421" s="5"/>
      <c r="R421" s="5"/>
      <c r="S421" s="5"/>
      <c r="T421" s="5"/>
      <c r="U421" s="5"/>
      <c r="V421" s="5"/>
      <c r="W421" s="5"/>
      <c r="X421" s="5"/>
      <c r="Z421" s="122" t="str">
        <f>IFERROR(((H421*N421)-(V421*W421))/1000*VLOOKUP(F421,Lists!$C$16:$E$20,2,FALSE)*D421,"")</f>
        <v/>
      </c>
      <c r="AA421" s="124" t="str">
        <f>IFERROR(((H421*N421)-(V421*W421))/1000*VLOOKUP(F421,Lists!$C$16:$E$20,3,FALSE)*E421,"")</f>
        <v/>
      </c>
      <c r="AB421" s="122" t="str">
        <f t="shared" si="13"/>
        <v/>
      </c>
      <c r="AC421" s="124" t="str">
        <f t="shared" si="12"/>
        <v/>
      </c>
      <c r="AD421" s="122" t="str">
        <f>IFERROR(((H421*N421)*(1-IF(I421="",0,VLOOKUP(I421,Lists!$C$23:$D$27,2,FALSE)))-(V421*W421)*(1-IF(X421="",0,VLOOKUP(X421,Lists!$C$23:$D$27,2,FALSE))))/1000*VLOOKUP(F421,Lists!$C$16:$E$20,2,FALSE)*D421,"")</f>
        <v/>
      </c>
      <c r="AE421" s="124" t="str">
        <f>IFERROR(((H421*N421)*(1-IF(I421="",0,VLOOKUP(I421,Lists!$C$23:$D$27,2,FALSE)))-(V421*W421)*(1-IF(X421="",0,VLOOKUP(X421,Lists!$C$23:$D$27,2,FALSE))))/1000*VLOOKUP(F421,Lists!$C$16:$E$20,3,FALSE)*E421,"")</f>
        <v/>
      </c>
      <c r="AF421" s="125" t="str" cm="1">
        <f t="array" ref="AF421">IFERROR(V421*_xlfn.XLOOKUP(1,(P421=Lists!$G$20:$G$63)*(Q421=Lists!$H$20:$H$63),Lists!$I$20:$I$63),"")</f>
        <v/>
      </c>
      <c r="AG421" s="125" t="str">
        <f>IFERROR(IF(I421=X421,"",IF(X421="","",VLOOKUP(X421,Lists!$G$66:$H$70,2,FALSE)*V421*W421)),"")</f>
        <v/>
      </c>
      <c r="AH421" s="108" t="str">
        <f>IFERROR(VLOOKUP(J421,Lists!$G$3:$J$17,2,FALSE),"")</f>
        <v/>
      </c>
      <c r="AI421" s="108" t="str">
        <f>IFERROR(VLOOKUP(J421,Lists!$G$3:$J$17,3,FALSE),"")</f>
        <v/>
      </c>
      <c r="AJ421" s="108" t="str">
        <f>IFERROR(VLOOKUP(J421,Lists!$G$3:$J$17,4,FALSE),"")</f>
        <v/>
      </c>
      <c r="AK421" s="108" t="str">
        <f>IFERROR(VLOOKUP(P421,Lists!$C$30:$D$47,2,FALSE),"")</f>
        <v/>
      </c>
    </row>
    <row r="422" spans="2:37" x14ac:dyDescent="0.25">
      <c r="B422" s="5"/>
      <c r="C422" s="5"/>
      <c r="D422" s="122" t="str">
        <f>IFERROR(VLOOKUP(C422,Lists!$B$3:$E$13,3,FALSE),"")</f>
        <v/>
      </c>
      <c r="E422" s="123" t="str">
        <f>IFERROR(VLOOKUP(C422,Lists!$B$3:$E$13,4,FALSE),"")</f>
        <v/>
      </c>
      <c r="F422" s="5"/>
      <c r="H422" s="5"/>
      <c r="I422" s="5"/>
      <c r="J422" s="5"/>
      <c r="K422" s="5"/>
      <c r="L422" s="5"/>
      <c r="M422" s="5"/>
      <c r="N422" s="122" t="str" cm="1">
        <f t="array" ref="N422">IFERROR(_xlfn.XLOOKUP(1,(J422=Lists!$AC$3:$AC$886)*(K422=Lists!$AD$3:$AD$886)*(L422=Lists!$AE$3:$AE$886)*(M422=Lists!$AF$3:$AF$886),Lists!$AG$3:$AG$886),"")</f>
        <v/>
      </c>
      <c r="P422" s="5"/>
      <c r="Q422" s="5"/>
      <c r="R422" s="5"/>
      <c r="S422" s="5"/>
      <c r="T422" s="5"/>
      <c r="U422" s="5"/>
      <c r="V422" s="5"/>
      <c r="W422" s="5"/>
      <c r="X422" s="5"/>
      <c r="Z422" s="122" t="str">
        <f>IFERROR(((H422*N422)-(V422*W422))/1000*VLOOKUP(F422,Lists!$C$16:$E$20,2,FALSE)*D422,"")</f>
        <v/>
      </c>
      <c r="AA422" s="124" t="str">
        <f>IFERROR(((H422*N422)-(V422*W422))/1000*VLOOKUP(F422,Lists!$C$16:$E$20,3,FALSE)*E422,"")</f>
        <v/>
      </c>
      <c r="AB422" s="122" t="str">
        <f t="shared" si="13"/>
        <v/>
      </c>
      <c r="AC422" s="124" t="str">
        <f t="shared" si="12"/>
        <v/>
      </c>
      <c r="AD422" s="122" t="str">
        <f>IFERROR(((H422*N422)*(1-IF(I422="",0,VLOOKUP(I422,Lists!$C$23:$D$27,2,FALSE)))-(V422*W422)*(1-IF(X422="",0,VLOOKUP(X422,Lists!$C$23:$D$27,2,FALSE))))/1000*VLOOKUP(F422,Lists!$C$16:$E$20,2,FALSE)*D422,"")</f>
        <v/>
      </c>
      <c r="AE422" s="124" t="str">
        <f>IFERROR(((H422*N422)*(1-IF(I422="",0,VLOOKUP(I422,Lists!$C$23:$D$27,2,FALSE)))-(V422*W422)*(1-IF(X422="",0,VLOOKUP(X422,Lists!$C$23:$D$27,2,FALSE))))/1000*VLOOKUP(F422,Lists!$C$16:$E$20,3,FALSE)*E422,"")</f>
        <v/>
      </c>
      <c r="AF422" s="125" t="str" cm="1">
        <f t="array" ref="AF422">IFERROR(V422*_xlfn.XLOOKUP(1,(P422=Lists!$G$20:$G$63)*(Q422=Lists!$H$20:$H$63),Lists!$I$20:$I$63),"")</f>
        <v/>
      </c>
      <c r="AG422" s="125" t="str">
        <f>IFERROR(IF(I422=X422,"",IF(X422="","",VLOOKUP(X422,Lists!$G$66:$H$70,2,FALSE)*V422*W422)),"")</f>
        <v/>
      </c>
      <c r="AH422" s="108" t="str">
        <f>IFERROR(VLOOKUP(J422,Lists!$G$3:$J$17,2,FALSE),"")</f>
        <v/>
      </c>
      <c r="AI422" s="108" t="str">
        <f>IFERROR(VLOOKUP(J422,Lists!$G$3:$J$17,3,FALSE),"")</f>
        <v/>
      </c>
      <c r="AJ422" s="108" t="str">
        <f>IFERROR(VLOOKUP(J422,Lists!$G$3:$J$17,4,FALSE),"")</f>
        <v/>
      </c>
      <c r="AK422" s="108" t="str">
        <f>IFERROR(VLOOKUP(P422,Lists!$C$30:$D$47,2,FALSE),"")</f>
        <v/>
      </c>
    </row>
    <row r="423" spans="2:37" x14ac:dyDescent="0.25">
      <c r="B423" s="5"/>
      <c r="C423" s="5"/>
      <c r="D423" s="122" t="str">
        <f>IFERROR(VLOOKUP(C423,Lists!$B$3:$E$13,3,FALSE),"")</f>
        <v/>
      </c>
      <c r="E423" s="123" t="str">
        <f>IFERROR(VLOOKUP(C423,Lists!$B$3:$E$13,4,FALSE),"")</f>
        <v/>
      </c>
      <c r="F423" s="5"/>
      <c r="H423" s="5"/>
      <c r="I423" s="5"/>
      <c r="J423" s="5"/>
      <c r="K423" s="5"/>
      <c r="L423" s="5"/>
      <c r="M423" s="5"/>
      <c r="N423" s="122" t="str" cm="1">
        <f t="array" ref="N423">IFERROR(_xlfn.XLOOKUP(1,(J423=Lists!$AC$3:$AC$886)*(K423=Lists!$AD$3:$AD$886)*(L423=Lists!$AE$3:$AE$886)*(M423=Lists!$AF$3:$AF$886),Lists!$AG$3:$AG$886),"")</f>
        <v/>
      </c>
      <c r="P423" s="5"/>
      <c r="Q423" s="5"/>
      <c r="R423" s="5"/>
      <c r="S423" s="5"/>
      <c r="T423" s="5"/>
      <c r="U423" s="5"/>
      <c r="V423" s="5"/>
      <c r="W423" s="5"/>
      <c r="X423" s="5"/>
      <c r="Z423" s="122" t="str">
        <f>IFERROR(((H423*N423)-(V423*W423))/1000*VLOOKUP(F423,Lists!$C$16:$E$20,2,FALSE)*D423,"")</f>
        <v/>
      </c>
      <c r="AA423" s="124" t="str">
        <f>IFERROR(((H423*N423)-(V423*W423))/1000*VLOOKUP(F423,Lists!$C$16:$E$20,3,FALSE)*E423,"")</f>
        <v/>
      </c>
      <c r="AB423" s="122" t="str">
        <f t="shared" si="13"/>
        <v/>
      </c>
      <c r="AC423" s="124" t="str">
        <f t="shared" si="12"/>
        <v/>
      </c>
      <c r="AD423" s="122" t="str">
        <f>IFERROR(((H423*N423)*(1-IF(I423="",0,VLOOKUP(I423,Lists!$C$23:$D$27,2,FALSE)))-(V423*W423)*(1-IF(X423="",0,VLOOKUP(X423,Lists!$C$23:$D$27,2,FALSE))))/1000*VLOOKUP(F423,Lists!$C$16:$E$20,2,FALSE)*D423,"")</f>
        <v/>
      </c>
      <c r="AE423" s="124" t="str">
        <f>IFERROR(((H423*N423)*(1-IF(I423="",0,VLOOKUP(I423,Lists!$C$23:$D$27,2,FALSE)))-(V423*W423)*(1-IF(X423="",0,VLOOKUP(X423,Lists!$C$23:$D$27,2,FALSE))))/1000*VLOOKUP(F423,Lists!$C$16:$E$20,3,FALSE)*E423,"")</f>
        <v/>
      </c>
      <c r="AF423" s="125" t="str" cm="1">
        <f t="array" ref="AF423">IFERROR(V423*_xlfn.XLOOKUP(1,(P423=Lists!$G$20:$G$63)*(Q423=Lists!$H$20:$H$63),Lists!$I$20:$I$63),"")</f>
        <v/>
      </c>
      <c r="AG423" s="125" t="str">
        <f>IFERROR(IF(I423=X423,"",IF(X423="","",VLOOKUP(X423,Lists!$G$66:$H$70,2,FALSE)*V423*W423)),"")</f>
        <v/>
      </c>
      <c r="AH423" s="108" t="str">
        <f>IFERROR(VLOOKUP(J423,Lists!$G$3:$J$17,2,FALSE),"")</f>
        <v/>
      </c>
      <c r="AI423" s="108" t="str">
        <f>IFERROR(VLOOKUP(J423,Lists!$G$3:$J$17,3,FALSE),"")</f>
        <v/>
      </c>
      <c r="AJ423" s="108" t="str">
        <f>IFERROR(VLOOKUP(J423,Lists!$G$3:$J$17,4,FALSE),"")</f>
        <v/>
      </c>
      <c r="AK423" s="108" t="str">
        <f>IFERROR(VLOOKUP(P423,Lists!$C$30:$D$47,2,FALSE),"")</f>
        <v/>
      </c>
    </row>
    <row r="424" spans="2:37" x14ac:dyDescent="0.25">
      <c r="B424" s="5"/>
      <c r="C424" s="5"/>
      <c r="D424" s="122" t="str">
        <f>IFERROR(VLOOKUP(C424,Lists!$B$3:$E$13,3,FALSE),"")</f>
        <v/>
      </c>
      <c r="E424" s="123" t="str">
        <f>IFERROR(VLOOKUP(C424,Lists!$B$3:$E$13,4,FALSE),"")</f>
        <v/>
      </c>
      <c r="F424" s="5"/>
      <c r="H424" s="5"/>
      <c r="I424" s="5"/>
      <c r="J424" s="5"/>
      <c r="K424" s="5"/>
      <c r="L424" s="5"/>
      <c r="M424" s="5"/>
      <c r="N424" s="122" t="str" cm="1">
        <f t="array" ref="N424">IFERROR(_xlfn.XLOOKUP(1,(J424=Lists!$AC$3:$AC$886)*(K424=Lists!$AD$3:$AD$886)*(L424=Lists!$AE$3:$AE$886)*(M424=Lists!$AF$3:$AF$886),Lists!$AG$3:$AG$886),"")</f>
        <v/>
      </c>
      <c r="P424" s="5"/>
      <c r="Q424" s="5"/>
      <c r="R424" s="5"/>
      <c r="S424" s="5"/>
      <c r="T424" s="5"/>
      <c r="U424" s="5"/>
      <c r="V424" s="5"/>
      <c r="W424" s="5"/>
      <c r="X424" s="5"/>
      <c r="Z424" s="122" t="str">
        <f>IFERROR(((H424*N424)-(V424*W424))/1000*VLOOKUP(F424,Lists!$C$16:$E$20,2,FALSE)*D424,"")</f>
        <v/>
      </c>
      <c r="AA424" s="124" t="str">
        <f>IFERROR(((H424*N424)-(V424*W424))/1000*VLOOKUP(F424,Lists!$C$16:$E$20,3,FALSE)*E424,"")</f>
        <v/>
      </c>
      <c r="AB424" s="122" t="str">
        <f t="shared" si="13"/>
        <v/>
      </c>
      <c r="AC424" s="124" t="str">
        <f t="shared" si="12"/>
        <v/>
      </c>
      <c r="AD424" s="122" t="str">
        <f>IFERROR(((H424*N424)*(1-IF(I424="",0,VLOOKUP(I424,Lists!$C$23:$D$27,2,FALSE)))-(V424*W424)*(1-IF(X424="",0,VLOOKUP(X424,Lists!$C$23:$D$27,2,FALSE))))/1000*VLOOKUP(F424,Lists!$C$16:$E$20,2,FALSE)*D424,"")</f>
        <v/>
      </c>
      <c r="AE424" s="124" t="str">
        <f>IFERROR(((H424*N424)*(1-IF(I424="",0,VLOOKUP(I424,Lists!$C$23:$D$27,2,FALSE)))-(V424*W424)*(1-IF(X424="",0,VLOOKUP(X424,Lists!$C$23:$D$27,2,FALSE))))/1000*VLOOKUP(F424,Lists!$C$16:$E$20,3,FALSE)*E424,"")</f>
        <v/>
      </c>
      <c r="AF424" s="125" t="str" cm="1">
        <f t="array" ref="AF424">IFERROR(V424*_xlfn.XLOOKUP(1,(P424=Lists!$G$20:$G$63)*(Q424=Lists!$H$20:$H$63),Lists!$I$20:$I$63),"")</f>
        <v/>
      </c>
      <c r="AG424" s="125" t="str">
        <f>IFERROR(IF(I424=X424,"",IF(X424="","",VLOOKUP(X424,Lists!$G$66:$H$70,2,FALSE)*V424*W424)),"")</f>
        <v/>
      </c>
      <c r="AH424" s="108" t="str">
        <f>IFERROR(VLOOKUP(J424,Lists!$G$3:$J$17,2,FALSE),"")</f>
        <v/>
      </c>
      <c r="AI424" s="108" t="str">
        <f>IFERROR(VLOOKUP(J424,Lists!$G$3:$J$17,3,FALSE),"")</f>
        <v/>
      </c>
      <c r="AJ424" s="108" t="str">
        <f>IFERROR(VLOOKUP(J424,Lists!$G$3:$J$17,4,FALSE),"")</f>
        <v/>
      </c>
      <c r="AK424" s="108" t="str">
        <f>IFERROR(VLOOKUP(P424,Lists!$C$30:$D$47,2,FALSE),"")</f>
        <v/>
      </c>
    </row>
    <row r="425" spans="2:37" x14ac:dyDescent="0.25">
      <c r="B425" s="5"/>
      <c r="C425" s="5"/>
      <c r="D425" s="122" t="str">
        <f>IFERROR(VLOOKUP(C425,Lists!$B$3:$E$13,3,FALSE),"")</f>
        <v/>
      </c>
      <c r="E425" s="123" t="str">
        <f>IFERROR(VLOOKUP(C425,Lists!$B$3:$E$13,4,FALSE),"")</f>
        <v/>
      </c>
      <c r="F425" s="5"/>
      <c r="H425" s="5"/>
      <c r="I425" s="5"/>
      <c r="J425" s="5"/>
      <c r="K425" s="5"/>
      <c r="L425" s="5"/>
      <c r="M425" s="5"/>
      <c r="N425" s="122" t="str" cm="1">
        <f t="array" ref="N425">IFERROR(_xlfn.XLOOKUP(1,(J425=Lists!$AC$3:$AC$886)*(K425=Lists!$AD$3:$AD$886)*(L425=Lists!$AE$3:$AE$886)*(M425=Lists!$AF$3:$AF$886),Lists!$AG$3:$AG$886),"")</f>
        <v/>
      </c>
      <c r="P425" s="5"/>
      <c r="Q425" s="5"/>
      <c r="R425" s="5"/>
      <c r="S425" s="5"/>
      <c r="T425" s="5"/>
      <c r="U425" s="5"/>
      <c r="V425" s="5"/>
      <c r="W425" s="5"/>
      <c r="X425" s="5"/>
      <c r="Z425" s="122" t="str">
        <f>IFERROR(((H425*N425)-(V425*W425))/1000*VLOOKUP(F425,Lists!$C$16:$E$20,2,FALSE)*D425,"")</f>
        <v/>
      </c>
      <c r="AA425" s="124" t="str">
        <f>IFERROR(((H425*N425)-(V425*W425))/1000*VLOOKUP(F425,Lists!$C$16:$E$20,3,FALSE)*E425,"")</f>
        <v/>
      </c>
      <c r="AB425" s="122" t="str">
        <f t="shared" si="13"/>
        <v/>
      </c>
      <c r="AC425" s="124" t="str">
        <f t="shared" si="12"/>
        <v/>
      </c>
      <c r="AD425" s="122" t="str">
        <f>IFERROR(((H425*N425)*(1-IF(I425="",0,VLOOKUP(I425,Lists!$C$23:$D$27,2,FALSE)))-(V425*W425)*(1-IF(X425="",0,VLOOKUP(X425,Lists!$C$23:$D$27,2,FALSE))))/1000*VLOOKUP(F425,Lists!$C$16:$E$20,2,FALSE)*D425,"")</f>
        <v/>
      </c>
      <c r="AE425" s="124" t="str">
        <f>IFERROR(((H425*N425)*(1-IF(I425="",0,VLOOKUP(I425,Lists!$C$23:$D$27,2,FALSE)))-(V425*W425)*(1-IF(X425="",0,VLOOKUP(X425,Lists!$C$23:$D$27,2,FALSE))))/1000*VLOOKUP(F425,Lists!$C$16:$E$20,3,FALSE)*E425,"")</f>
        <v/>
      </c>
      <c r="AF425" s="125" t="str" cm="1">
        <f t="array" ref="AF425">IFERROR(V425*_xlfn.XLOOKUP(1,(P425=Lists!$G$20:$G$63)*(Q425=Lists!$H$20:$H$63),Lists!$I$20:$I$63),"")</f>
        <v/>
      </c>
      <c r="AG425" s="125" t="str">
        <f>IFERROR(IF(I425=X425,"",IF(X425="","",VLOOKUP(X425,Lists!$G$66:$H$70,2,FALSE)*V425*W425)),"")</f>
        <v/>
      </c>
      <c r="AH425" s="108" t="str">
        <f>IFERROR(VLOOKUP(J425,Lists!$G$3:$J$17,2,FALSE),"")</f>
        <v/>
      </c>
      <c r="AI425" s="108" t="str">
        <f>IFERROR(VLOOKUP(J425,Lists!$G$3:$J$17,3,FALSE),"")</f>
        <v/>
      </c>
      <c r="AJ425" s="108" t="str">
        <f>IFERROR(VLOOKUP(J425,Lists!$G$3:$J$17,4,FALSE),"")</f>
        <v/>
      </c>
      <c r="AK425" s="108" t="str">
        <f>IFERROR(VLOOKUP(P425,Lists!$C$30:$D$47,2,FALSE),"")</f>
        <v/>
      </c>
    </row>
    <row r="426" spans="2:37" x14ac:dyDescent="0.25">
      <c r="B426" s="5"/>
      <c r="C426" s="5"/>
      <c r="D426" s="122" t="str">
        <f>IFERROR(VLOOKUP(C426,Lists!$B$3:$E$13,3,FALSE),"")</f>
        <v/>
      </c>
      <c r="E426" s="123" t="str">
        <f>IFERROR(VLOOKUP(C426,Lists!$B$3:$E$13,4,FALSE),"")</f>
        <v/>
      </c>
      <c r="F426" s="5"/>
      <c r="H426" s="5"/>
      <c r="I426" s="5"/>
      <c r="J426" s="5"/>
      <c r="K426" s="5"/>
      <c r="L426" s="5"/>
      <c r="M426" s="5"/>
      <c r="N426" s="122" t="str" cm="1">
        <f t="array" ref="N426">IFERROR(_xlfn.XLOOKUP(1,(J426=Lists!$AC$3:$AC$886)*(K426=Lists!$AD$3:$AD$886)*(L426=Lists!$AE$3:$AE$886)*(M426=Lists!$AF$3:$AF$886),Lists!$AG$3:$AG$886),"")</f>
        <v/>
      </c>
      <c r="P426" s="5"/>
      <c r="Q426" s="5"/>
      <c r="R426" s="5"/>
      <c r="S426" s="5"/>
      <c r="T426" s="5"/>
      <c r="U426" s="5"/>
      <c r="V426" s="5"/>
      <c r="W426" s="5"/>
      <c r="X426" s="5"/>
      <c r="Z426" s="122" t="str">
        <f>IFERROR(((H426*N426)-(V426*W426))/1000*VLOOKUP(F426,Lists!$C$16:$E$20,2,FALSE)*D426,"")</f>
        <v/>
      </c>
      <c r="AA426" s="124" t="str">
        <f>IFERROR(((H426*N426)-(V426*W426))/1000*VLOOKUP(F426,Lists!$C$16:$E$20,3,FALSE)*E426,"")</f>
        <v/>
      </c>
      <c r="AB426" s="122" t="str">
        <f t="shared" si="13"/>
        <v/>
      </c>
      <c r="AC426" s="124" t="str">
        <f t="shared" si="12"/>
        <v/>
      </c>
      <c r="AD426" s="122" t="str">
        <f>IFERROR(((H426*N426)*(1-IF(I426="",0,VLOOKUP(I426,Lists!$C$23:$D$27,2,FALSE)))-(V426*W426)*(1-IF(X426="",0,VLOOKUP(X426,Lists!$C$23:$D$27,2,FALSE))))/1000*VLOOKUP(F426,Lists!$C$16:$E$20,2,FALSE)*D426,"")</f>
        <v/>
      </c>
      <c r="AE426" s="124" t="str">
        <f>IFERROR(((H426*N426)*(1-IF(I426="",0,VLOOKUP(I426,Lists!$C$23:$D$27,2,FALSE)))-(V426*W426)*(1-IF(X426="",0,VLOOKUP(X426,Lists!$C$23:$D$27,2,FALSE))))/1000*VLOOKUP(F426,Lists!$C$16:$E$20,3,FALSE)*E426,"")</f>
        <v/>
      </c>
      <c r="AF426" s="125" t="str" cm="1">
        <f t="array" ref="AF426">IFERROR(V426*_xlfn.XLOOKUP(1,(P426=Lists!$G$20:$G$63)*(Q426=Lists!$H$20:$H$63),Lists!$I$20:$I$63),"")</f>
        <v/>
      </c>
      <c r="AG426" s="125" t="str">
        <f>IFERROR(IF(I426=X426,"",IF(X426="","",VLOOKUP(X426,Lists!$G$66:$H$70,2,FALSE)*V426*W426)),"")</f>
        <v/>
      </c>
      <c r="AH426" s="108" t="str">
        <f>IFERROR(VLOOKUP(J426,Lists!$G$3:$J$17,2,FALSE),"")</f>
        <v/>
      </c>
      <c r="AI426" s="108" t="str">
        <f>IFERROR(VLOOKUP(J426,Lists!$G$3:$J$17,3,FALSE),"")</f>
        <v/>
      </c>
      <c r="AJ426" s="108" t="str">
        <f>IFERROR(VLOOKUP(J426,Lists!$G$3:$J$17,4,FALSE),"")</f>
        <v/>
      </c>
      <c r="AK426" s="108" t="str">
        <f>IFERROR(VLOOKUP(P426,Lists!$C$30:$D$47,2,FALSE),"")</f>
        <v/>
      </c>
    </row>
    <row r="427" spans="2:37" x14ac:dyDescent="0.25">
      <c r="B427" s="5"/>
      <c r="C427" s="5"/>
      <c r="D427" s="122" t="str">
        <f>IFERROR(VLOOKUP(C427,Lists!$B$3:$E$13,3,FALSE),"")</f>
        <v/>
      </c>
      <c r="E427" s="123" t="str">
        <f>IFERROR(VLOOKUP(C427,Lists!$B$3:$E$13,4,FALSE),"")</f>
        <v/>
      </c>
      <c r="F427" s="5"/>
      <c r="H427" s="5"/>
      <c r="I427" s="5"/>
      <c r="J427" s="5"/>
      <c r="K427" s="5"/>
      <c r="L427" s="5"/>
      <c r="M427" s="5"/>
      <c r="N427" s="122" t="str" cm="1">
        <f t="array" ref="N427">IFERROR(_xlfn.XLOOKUP(1,(J427=Lists!$AC$3:$AC$886)*(K427=Lists!$AD$3:$AD$886)*(L427=Lists!$AE$3:$AE$886)*(M427=Lists!$AF$3:$AF$886),Lists!$AG$3:$AG$886),"")</f>
        <v/>
      </c>
      <c r="P427" s="5"/>
      <c r="Q427" s="5"/>
      <c r="R427" s="5"/>
      <c r="S427" s="5"/>
      <c r="T427" s="5"/>
      <c r="U427" s="5"/>
      <c r="V427" s="5"/>
      <c r="W427" s="5"/>
      <c r="X427" s="5"/>
      <c r="Z427" s="122" t="str">
        <f>IFERROR(((H427*N427)-(V427*W427))/1000*VLOOKUP(F427,Lists!$C$16:$E$20,2,FALSE)*D427,"")</f>
        <v/>
      </c>
      <c r="AA427" s="124" t="str">
        <f>IFERROR(((H427*N427)-(V427*W427))/1000*VLOOKUP(F427,Lists!$C$16:$E$20,3,FALSE)*E427,"")</f>
        <v/>
      </c>
      <c r="AB427" s="122" t="str">
        <f t="shared" si="13"/>
        <v/>
      </c>
      <c r="AC427" s="124" t="str">
        <f t="shared" si="12"/>
        <v/>
      </c>
      <c r="AD427" s="122" t="str">
        <f>IFERROR(((H427*N427)*(1-IF(I427="",0,VLOOKUP(I427,Lists!$C$23:$D$27,2,FALSE)))-(V427*W427)*(1-IF(X427="",0,VLOOKUP(X427,Lists!$C$23:$D$27,2,FALSE))))/1000*VLOOKUP(F427,Lists!$C$16:$E$20,2,FALSE)*D427,"")</f>
        <v/>
      </c>
      <c r="AE427" s="124" t="str">
        <f>IFERROR(((H427*N427)*(1-IF(I427="",0,VLOOKUP(I427,Lists!$C$23:$D$27,2,FALSE)))-(V427*W427)*(1-IF(X427="",0,VLOOKUP(X427,Lists!$C$23:$D$27,2,FALSE))))/1000*VLOOKUP(F427,Lists!$C$16:$E$20,3,FALSE)*E427,"")</f>
        <v/>
      </c>
      <c r="AF427" s="125" t="str" cm="1">
        <f t="array" ref="AF427">IFERROR(V427*_xlfn.XLOOKUP(1,(P427=Lists!$G$20:$G$63)*(Q427=Lists!$H$20:$H$63),Lists!$I$20:$I$63),"")</f>
        <v/>
      </c>
      <c r="AG427" s="125" t="str">
        <f>IFERROR(IF(I427=X427,"",IF(X427="","",VLOOKUP(X427,Lists!$G$66:$H$70,2,FALSE)*V427*W427)),"")</f>
        <v/>
      </c>
      <c r="AH427" s="108" t="str">
        <f>IFERROR(VLOOKUP(J427,Lists!$G$3:$J$17,2,FALSE),"")</f>
        <v/>
      </c>
      <c r="AI427" s="108" t="str">
        <f>IFERROR(VLOOKUP(J427,Lists!$G$3:$J$17,3,FALSE),"")</f>
        <v/>
      </c>
      <c r="AJ427" s="108" t="str">
        <f>IFERROR(VLOOKUP(J427,Lists!$G$3:$J$17,4,FALSE),"")</f>
        <v/>
      </c>
      <c r="AK427" s="108" t="str">
        <f>IFERROR(VLOOKUP(P427,Lists!$C$30:$D$47,2,FALSE),"")</f>
        <v/>
      </c>
    </row>
    <row r="428" spans="2:37" x14ac:dyDescent="0.25">
      <c r="B428" s="5"/>
      <c r="C428" s="5"/>
      <c r="D428" s="122" t="str">
        <f>IFERROR(VLOOKUP(C428,Lists!$B$3:$E$13,3,FALSE),"")</f>
        <v/>
      </c>
      <c r="E428" s="123" t="str">
        <f>IFERROR(VLOOKUP(C428,Lists!$B$3:$E$13,4,FALSE),"")</f>
        <v/>
      </c>
      <c r="F428" s="5"/>
      <c r="H428" s="5"/>
      <c r="I428" s="5"/>
      <c r="J428" s="5"/>
      <c r="K428" s="5"/>
      <c r="L428" s="5"/>
      <c r="M428" s="5"/>
      <c r="N428" s="122" t="str" cm="1">
        <f t="array" ref="N428">IFERROR(_xlfn.XLOOKUP(1,(J428=Lists!$AC$3:$AC$886)*(K428=Lists!$AD$3:$AD$886)*(L428=Lists!$AE$3:$AE$886)*(M428=Lists!$AF$3:$AF$886),Lists!$AG$3:$AG$886),"")</f>
        <v/>
      </c>
      <c r="P428" s="5"/>
      <c r="Q428" s="5"/>
      <c r="R428" s="5"/>
      <c r="S428" s="5"/>
      <c r="T428" s="5"/>
      <c r="U428" s="5"/>
      <c r="V428" s="5"/>
      <c r="W428" s="5"/>
      <c r="X428" s="5"/>
      <c r="Z428" s="122" t="str">
        <f>IFERROR(((H428*N428)-(V428*W428))/1000*VLOOKUP(F428,Lists!$C$16:$E$20,2,FALSE)*D428,"")</f>
        <v/>
      </c>
      <c r="AA428" s="124" t="str">
        <f>IFERROR(((H428*N428)-(V428*W428))/1000*VLOOKUP(F428,Lists!$C$16:$E$20,3,FALSE)*E428,"")</f>
        <v/>
      </c>
      <c r="AB428" s="122" t="str">
        <f t="shared" si="13"/>
        <v/>
      </c>
      <c r="AC428" s="124" t="str">
        <f t="shared" si="12"/>
        <v/>
      </c>
      <c r="AD428" s="122" t="str">
        <f>IFERROR(((H428*N428)*(1-IF(I428="",0,VLOOKUP(I428,Lists!$C$23:$D$27,2,FALSE)))-(V428*W428)*(1-IF(X428="",0,VLOOKUP(X428,Lists!$C$23:$D$27,2,FALSE))))/1000*VLOOKUP(F428,Lists!$C$16:$E$20,2,FALSE)*D428,"")</f>
        <v/>
      </c>
      <c r="AE428" s="124" t="str">
        <f>IFERROR(((H428*N428)*(1-IF(I428="",0,VLOOKUP(I428,Lists!$C$23:$D$27,2,FALSE)))-(V428*W428)*(1-IF(X428="",0,VLOOKUP(X428,Lists!$C$23:$D$27,2,FALSE))))/1000*VLOOKUP(F428,Lists!$C$16:$E$20,3,FALSE)*E428,"")</f>
        <v/>
      </c>
      <c r="AF428" s="125" t="str" cm="1">
        <f t="array" ref="AF428">IFERROR(V428*_xlfn.XLOOKUP(1,(P428=Lists!$G$20:$G$63)*(Q428=Lists!$H$20:$H$63),Lists!$I$20:$I$63),"")</f>
        <v/>
      </c>
      <c r="AG428" s="125" t="str">
        <f>IFERROR(IF(I428=X428,"",IF(X428="","",VLOOKUP(X428,Lists!$G$66:$H$70,2,FALSE)*V428*W428)),"")</f>
        <v/>
      </c>
      <c r="AH428" s="108" t="str">
        <f>IFERROR(VLOOKUP(J428,Lists!$G$3:$J$17,2,FALSE),"")</f>
        <v/>
      </c>
      <c r="AI428" s="108" t="str">
        <f>IFERROR(VLOOKUP(J428,Lists!$G$3:$J$17,3,FALSE),"")</f>
        <v/>
      </c>
      <c r="AJ428" s="108" t="str">
        <f>IFERROR(VLOOKUP(J428,Lists!$G$3:$J$17,4,FALSE),"")</f>
        <v/>
      </c>
      <c r="AK428" s="108" t="str">
        <f>IFERROR(VLOOKUP(P428,Lists!$C$30:$D$47,2,FALSE),"")</f>
        <v/>
      </c>
    </row>
    <row r="429" spans="2:37" x14ac:dyDescent="0.25">
      <c r="B429" s="5"/>
      <c r="C429" s="5"/>
      <c r="D429" s="122" t="str">
        <f>IFERROR(VLOOKUP(C429,Lists!$B$3:$E$13,3,FALSE),"")</f>
        <v/>
      </c>
      <c r="E429" s="123" t="str">
        <f>IFERROR(VLOOKUP(C429,Lists!$B$3:$E$13,4,FALSE),"")</f>
        <v/>
      </c>
      <c r="F429" s="5"/>
      <c r="H429" s="5"/>
      <c r="I429" s="5"/>
      <c r="J429" s="5"/>
      <c r="K429" s="5"/>
      <c r="L429" s="5"/>
      <c r="M429" s="5"/>
      <c r="N429" s="122" t="str" cm="1">
        <f t="array" ref="N429">IFERROR(_xlfn.XLOOKUP(1,(J429=Lists!$AC$3:$AC$886)*(K429=Lists!$AD$3:$AD$886)*(L429=Lists!$AE$3:$AE$886)*(M429=Lists!$AF$3:$AF$886),Lists!$AG$3:$AG$886),"")</f>
        <v/>
      </c>
      <c r="P429" s="5"/>
      <c r="Q429" s="5"/>
      <c r="R429" s="5"/>
      <c r="S429" s="5"/>
      <c r="T429" s="5"/>
      <c r="U429" s="5"/>
      <c r="V429" s="5"/>
      <c r="W429" s="5"/>
      <c r="X429" s="5"/>
      <c r="Z429" s="122" t="str">
        <f>IFERROR(((H429*N429)-(V429*W429))/1000*VLOOKUP(F429,Lists!$C$16:$E$20,2,FALSE)*D429,"")</f>
        <v/>
      </c>
      <c r="AA429" s="124" t="str">
        <f>IFERROR(((H429*N429)-(V429*W429))/1000*VLOOKUP(F429,Lists!$C$16:$E$20,3,FALSE)*E429,"")</f>
        <v/>
      </c>
      <c r="AB429" s="122" t="str">
        <f t="shared" si="13"/>
        <v/>
      </c>
      <c r="AC429" s="124" t="str">
        <f t="shared" si="12"/>
        <v/>
      </c>
      <c r="AD429" s="122" t="str">
        <f>IFERROR(((H429*N429)*(1-IF(I429="",0,VLOOKUP(I429,Lists!$C$23:$D$27,2,FALSE)))-(V429*W429)*(1-IF(X429="",0,VLOOKUP(X429,Lists!$C$23:$D$27,2,FALSE))))/1000*VLOOKUP(F429,Lists!$C$16:$E$20,2,FALSE)*D429,"")</f>
        <v/>
      </c>
      <c r="AE429" s="124" t="str">
        <f>IFERROR(((H429*N429)*(1-IF(I429="",0,VLOOKUP(I429,Lists!$C$23:$D$27,2,FALSE)))-(V429*W429)*(1-IF(X429="",0,VLOOKUP(X429,Lists!$C$23:$D$27,2,FALSE))))/1000*VLOOKUP(F429,Lists!$C$16:$E$20,3,FALSE)*E429,"")</f>
        <v/>
      </c>
      <c r="AF429" s="125" t="str" cm="1">
        <f t="array" ref="AF429">IFERROR(V429*_xlfn.XLOOKUP(1,(P429=Lists!$G$20:$G$63)*(Q429=Lists!$H$20:$H$63),Lists!$I$20:$I$63),"")</f>
        <v/>
      </c>
      <c r="AG429" s="125" t="str">
        <f>IFERROR(IF(I429=X429,"",IF(X429="","",VLOOKUP(X429,Lists!$G$66:$H$70,2,FALSE)*V429*W429)),"")</f>
        <v/>
      </c>
      <c r="AH429" s="108" t="str">
        <f>IFERROR(VLOOKUP(J429,Lists!$G$3:$J$17,2,FALSE),"")</f>
        <v/>
      </c>
      <c r="AI429" s="108" t="str">
        <f>IFERROR(VLOOKUP(J429,Lists!$G$3:$J$17,3,FALSE),"")</f>
        <v/>
      </c>
      <c r="AJ429" s="108" t="str">
        <f>IFERROR(VLOOKUP(J429,Lists!$G$3:$J$17,4,FALSE),"")</f>
        <v/>
      </c>
      <c r="AK429" s="108" t="str">
        <f>IFERROR(VLOOKUP(P429,Lists!$C$30:$D$47,2,FALSE),"")</f>
        <v/>
      </c>
    </row>
    <row r="430" spans="2:37" x14ac:dyDescent="0.25">
      <c r="B430" s="5"/>
      <c r="C430" s="5"/>
      <c r="D430" s="122" t="str">
        <f>IFERROR(VLOOKUP(C430,Lists!$B$3:$E$13,3,FALSE),"")</f>
        <v/>
      </c>
      <c r="E430" s="123" t="str">
        <f>IFERROR(VLOOKUP(C430,Lists!$B$3:$E$13,4,FALSE),"")</f>
        <v/>
      </c>
      <c r="F430" s="5"/>
      <c r="H430" s="5"/>
      <c r="I430" s="5"/>
      <c r="J430" s="5"/>
      <c r="K430" s="5"/>
      <c r="L430" s="5"/>
      <c r="M430" s="5"/>
      <c r="N430" s="122" t="str" cm="1">
        <f t="array" ref="N430">IFERROR(_xlfn.XLOOKUP(1,(J430=Lists!$AC$3:$AC$886)*(K430=Lists!$AD$3:$AD$886)*(L430=Lists!$AE$3:$AE$886)*(M430=Lists!$AF$3:$AF$886),Lists!$AG$3:$AG$886),"")</f>
        <v/>
      </c>
      <c r="P430" s="5"/>
      <c r="Q430" s="5"/>
      <c r="R430" s="5"/>
      <c r="S430" s="5"/>
      <c r="T430" s="5"/>
      <c r="U430" s="5"/>
      <c r="V430" s="5"/>
      <c r="W430" s="5"/>
      <c r="X430" s="5"/>
      <c r="Z430" s="122" t="str">
        <f>IFERROR(((H430*N430)-(V430*W430))/1000*VLOOKUP(F430,Lists!$C$16:$E$20,2,FALSE)*D430,"")</f>
        <v/>
      </c>
      <c r="AA430" s="124" t="str">
        <f>IFERROR(((H430*N430)-(V430*W430))/1000*VLOOKUP(F430,Lists!$C$16:$E$20,3,FALSE)*E430,"")</f>
        <v/>
      </c>
      <c r="AB430" s="122" t="str">
        <f t="shared" si="13"/>
        <v/>
      </c>
      <c r="AC430" s="124" t="str">
        <f t="shared" si="12"/>
        <v/>
      </c>
      <c r="AD430" s="122" t="str">
        <f>IFERROR(((H430*N430)*(1-IF(I430="",0,VLOOKUP(I430,Lists!$C$23:$D$27,2,FALSE)))-(V430*W430)*(1-IF(X430="",0,VLOOKUP(X430,Lists!$C$23:$D$27,2,FALSE))))/1000*VLOOKUP(F430,Lists!$C$16:$E$20,2,FALSE)*D430,"")</f>
        <v/>
      </c>
      <c r="AE430" s="124" t="str">
        <f>IFERROR(((H430*N430)*(1-IF(I430="",0,VLOOKUP(I430,Lists!$C$23:$D$27,2,FALSE)))-(V430*W430)*(1-IF(X430="",0,VLOOKUP(X430,Lists!$C$23:$D$27,2,FALSE))))/1000*VLOOKUP(F430,Lists!$C$16:$E$20,3,FALSE)*E430,"")</f>
        <v/>
      </c>
      <c r="AF430" s="125" t="str" cm="1">
        <f t="array" ref="AF430">IFERROR(V430*_xlfn.XLOOKUP(1,(P430=Lists!$G$20:$G$63)*(Q430=Lists!$H$20:$H$63),Lists!$I$20:$I$63),"")</f>
        <v/>
      </c>
      <c r="AG430" s="125" t="str">
        <f>IFERROR(IF(I430=X430,"",IF(X430="","",VLOOKUP(X430,Lists!$G$66:$H$70,2,FALSE)*V430*W430)),"")</f>
        <v/>
      </c>
      <c r="AH430" s="108" t="str">
        <f>IFERROR(VLOOKUP(J430,Lists!$G$3:$J$17,2,FALSE),"")</f>
        <v/>
      </c>
      <c r="AI430" s="108" t="str">
        <f>IFERROR(VLOOKUP(J430,Lists!$G$3:$J$17,3,FALSE),"")</f>
        <v/>
      </c>
      <c r="AJ430" s="108" t="str">
        <f>IFERROR(VLOOKUP(J430,Lists!$G$3:$J$17,4,FALSE),"")</f>
        <v/>
      </c>
      <c r="AK430" s="108" t="str">
        <f>IFERROR(VLOOKUP(P430,Lists!$C$30:$D$47,2,FALSE),"")</f>
        <v/>
      </c>
    </row>
    <row r="431" spans="2:37" x14ac:dyDescent="0.25">
      <c r="B431" s="5"/>
      <c r="C431" s="5"/>
      <c r="D431" s="122" t="str">
        <f>IFERROR(VLOOKUP(C431,Lists!$B$3:$E$13,3,FALSE),"")</f>
        <v/>
      </c>
      <c r="E431" s="123" t="str">
        <f>IFERROR(VLOOKUP(C431,Lists!$B$3:$E$13,4,FALSE),"")</f>
        <v/>
      </c>
      <c r="F431" s="5"/>
      <c r="H431" s="5"/>
      <c r="I431" s="5"/>
      <c r="J431" s="5"/>
      <c r="K431" s="5"/>
      <c r="L431" s="5"/>
      <c r="M431" s="5"/>
      <c r="N431" s="122" t="str" cm="1">
        <f t="array" ref="N431">IFERROR(_xlfn.XLOOKUP(1,(J431=Lists!$AC$3:$AC$886)*(K431=Lists!$AD$3:$AD$886)*(L431=Lists!$AE$3:$AE$886)*(M431=Lists!$AF$3:$AF$886),Lists!$AG$3:$AG$886),"")</f>
        <v/>
      </c>
      <c r="P431" s="5"/>
      <c r="Q431" s="5"/>
      <c r="R431" s="5"/>
      <c r="S431" s="5"/>
      <c r="T431" s="5"/>
      <c r="U431" s="5"/>
      <c r="V431" s="5"/>
      <c r="W431" s="5"/>
      <c r="X431" s="5"/>
      <c r="Z431" s="122" t="str">
        <f>IFERROR(((H431*N431)-(V431*W431))/1000*VLOOKUP(F431,Lists!$C$16:$E$20,2,FALSE)*D431,"")</f>
        <v/>
      </c>
      <c r="AA431" s="124" t="str">
        <f>IFERROR(((H431*N431)-(V431*W431))/1000*VLOOKUP(F431,Lists!$C$16:$E$20,3,FALSE)*E431,"")</f>
        <v/>
      </c>
      <c r="AB431" s="122" t="str">
        <f t="shared" si="13"/>
        <v/>
      </c>
      <c r="AC431" s="124" t="str">
        <f t="shared" si="12"/>
        <v/>
      </c>
      <c r="AD431" s="122" t="str">
        <f>IFERROR(((H431*N431)*(1-IF(I431="",0,VLOOKUP(I431,Lists!$C$23:$D$27,2,FALSE)))-(V431*W431)*(1-IF(X431="",0,VLOOKUP(X431,Lists!$C$23:$D$27,2,FALSE))))/1000*VLOOKUP(F431,Lists!$C$16:$E$20,2,FALSE)*D431,"")</f>
        <v/>
      </c>
      <c r="AE431" s="124" t="str">
        <f>IFERROR(((H431*N431)*(1-IF(I431="",0,VLOOKUP(I431,Lists!$C$23:$D$27,2,FALSE)))-(V431*W431)*(1-IF(X431="",0,VLOOKUP(X431,Lists!$C$23:$D$27,2,FALSE))))/1000*VLOOKUP(F431,Lists!$C$16:$E$20,3,FALSE)*E431,"")</f>
        <v/>
      </c>
      <c r="AF431" s="125" t="str" cm="1">
        <f t="array" ref="AF431">IFERROR(V431*_xlfn.XLOOKUP(1,(P431=Lists!$G$20:$G$63)*(Q431=Lists!$H$20:$H$63),Lists!$I$20:$I$63),"")</f>
        <v/>
      </c>
      <c r="AG431" s="125" t="str">
        <f>IFERROR(IF(I431=X431,"",IF(X431="","",VLOOKUP(X431,Lists!$G$66:$H$70,2,FALSE)*V431*W431)),"")</f>
        <v/>
      </c>
      <c r="AH431" s="108" t="str">
        <f>IFERROR(VLOOKUP(J431,Lists!$G$3:$J$17,2,FALSE),"")</f>
        <v/>
      </c>
      <c r="AI431" s="108" t="str">
        <f>IFERROR(VLOOKUP(J431,Lists!$G$3:$J$17,3,FALSE),"")</f>
        <v/>
      </c>
      <c r="AJ431" s="108" t="str">
        <f>IFERROR(VLOOKUP(J431,Lists!$G$3:$J$17,4,FALSE),"")</f>
        <v/>
      </c>
      <c r="AK431" s="108" t="str">
        <f>IFERROR(VLOOKUP(P431,Lists!$C$30:$D$47,2,FALSE),"")</f>
        <v/>
      </c>
    </row>
    <row r="432" spans="2:37" x14ac:dyDescent="0.25">
      <c r="B432" s="5"/>
      <c r="C432" s="5"/>
      <c r="D432" s="122" t="str">
        <f>IFERROR(VLOOKUP(C432,Lists!$B$3:$E$13,3,FALSE),"")</f>
        <v/>
      </c>
      <c r="E432" s="123" t="str">
        <f>IFERROR(VLOOKUP(C432,Lists!$B$3:$E$13,4,FALSE),"")</f>
        <v/>
      </c>
      <c r="F432" s="5"/>
      <c r="H432" s="5"/>
      <c r="I432" s="5"/>
      <c r="J432" s="5"/>
      <c r="K432" s="5"/>
      <c r="L432" s="5"/>
      <c r="M432" s="5"/>
      <c r="N432" s="122" t="str" cm="1">
        <f t="array" ref="N432">IFERROR(_xlfn.XLOOKUP(1,(J432=Lists!$AC$3:$AC$886)*(K432=Lists!$AD$3:$AD$886)*(L432=Lists!$AE$3:$AE$886)*(M432=Lists!$AF$3:$AF$886),Lists!$AG$3:$AG$886),"")</f>
        <v/>
      </c>
      <c r="P432" s="5"/>
      <c r="Q432" s="5"/>
      <c r="R432" s="5"/>
      <c r="S432" s="5"/>
      <c r="T432" s="5"/>
      <c r="U432" s="5"/>
      <c r="V432" s="5"/>
      <c r="W432" s="5"/>
      <c r="X432" s="5"/>
      <c r="Z432" s="122" t="str">
        <f>IFERROR(((H432*N432)-(V432*W432))/1000*VLOOKUP(F432,Lists!$C$16:$E$20,2,FALSE)*D432,"")</f>
        <v/>
      </c>
      <c r="AA432" s="124" t="str">
        <f>IFERROR(((H432*N432)-(V432*W432))/1000*VLOOKUP(F432,Lists!$C$16:$E$20,3,FALSE)*E432,"")</f>
        <v/>
      </c>
      <c r="AB432" s="122" t="str">
        <f t="shared" si="13"/>
        <v/>
      </c>
      <c r="AC432" s="124" t="str">
        <f t="shared" si="12"/>
        <v/>
      </c>
      <c r="AD432" s="122" t="str">
        <f>IFERROR(((H432*N432)*(1-IF(I432="",0,VLOOKUP(I432,Lists!$C$23:$D$27,2,FALSE)))-(V432*W432)*(1-IF(X432="",0,VLOOKUP(X432,Lists!$C$23:$D$27,2,FALSE))))/1000*VLOOKUP(F432,Lists!$C$16:$E$20,2,FALSE)*D432,"")</f>
        <v/>
      </c>
      <c r="AE432" s="124" t="str">
        <f>IFERROR(((H432*N432)*(1-IF(I432="",0,VLOOKUP(I432,Lists!$C$23:$D$27,2,FALSE)))-(V432*W432)*(1-IF(X432="",0,VLOOKUP(X432,Lists!$C$23:$D$27,2,FALSE))))/1000*VLOOKUP(F432,Lists!$C$16:$E$20,3,FALSE)*E432,"")</f>
        <v/>
      </c>
      <c r="AF432" s="125" t="str" cm="1">
        <f t="array" ref="AF432">IFERROR(V432*_xlfn.XLOOKUP(1,(P432=Lists!$G$20:$G$63)*(Q432=Lists!$H$20:$H$63),Lists!$I$20:$I$63),"")</f>
        <v/>
      </c>
      <c r="AG432" s="125" t="str">
        <f>IFERROR(IF(I432=X432,"",IF(X432="","",VLOOKUP(X432,Lists!$G$66:$H$70,2,FALSE)*V432*W432)),"")</f>
        <v/>
      </c>
      <c r="AH432" s="108" t="str">
        <f>IFERROR(VLOOKUP(J432,Lists!$G$3:$J$17,2,FALSE),"")</f>
        <v/>
      </c>
      <c r="AI432" s="108" t="str">
        <f>IFERROR(VLOOKUP(J432,Lists!$G$3:$J$17,3,FALSE),"")</f>
        <v/>
      </c>
      <c r="AJ432" s="108" t="str">
        <f>IFERROR(VLOOKUP(J432,Lists!$G$3:$J$17,4,FALSE),"")</f>
        <v/>
      </c>
      <c r="AK432" s="108" t="str">
        <f>IFERROR(VLOOKUP(P432,Lists!$C$30:$D$47,2,FALSE),"")</f>
        <v/>
      </c>
    </row>
    <row r="433" spans="2:37" x14ac:dyDescent="0.25">
      <c r="B433" s="5"/>
      <c r="C433" s="5"/>
      <c r="D433" s="122" t="str">
        <f>IFERROR(VLOOKUP(C433,Lists!$B$3:$E$13,3,FALSE),"")</f>
        <v/>
      </c>
      <c r="E433" s="123" t="str">
        <f>IFERROR(VLOOKUP(C433,Lists!$B$3:$E$13,4,FALSE),"")</f>
        <v/>
      </c>
      <c r="F433" s="5"/>
      <c r="H433" s="5"/>
      <c r="I433" s="5"/>
      <c r="J433" s="5"/>
      <c r="K433" s="5"/>
      <c r="L433" s="5"/>
      <c r="M433" s="5"/>
      <c r="N433" s="122" t="str" cm="1">
        <f t="array" ref="N433">IFERROR(_xlfn.XLOOKUP(1,(J433=Lists!$AC$3:$AC$886)*(K433=Lists!$AD$3:$AD$886)*(L433=Lists!$AE$3:$AE$886)*(M433=Lists!$AF$3:$AF$886),Lists!$AG$3:$AG$886),"")</f>
        <v/>
      </c>
      <c r="P433" s="5"/>
      <c r="Q433" s="5"/>
      <c r="R433" s="5"/>
      <c r="S433" s="5"/>
      <c r="T433" s="5"/>
      <c r="U433" s="5"/>
      <c r="V433" s="5"/>
      <c r="W433" s="5"/>
      <c r="X433" s="5"/>
      <c r="Z433" s="122" t="str">
        <f>IFERROR(((H433*N433)-(V433*W433))/1000*VLOOKUP(F433,Lists!$C$16:$E$20,2,FALSE)*D433,"")</f>
        <v/>
      </c>
      <c r="AA433" s="124" t="str">
        <f>IFERROR(((H433*N433)-(V433*W433))/1000*VLOOKUP(F433,Lists!$C$16:$E$20,3,FALSE)*E433,"")</f>
        <v/>
      </c>
      <c r="AB433" s="122" t="str">
        <f t="shared" si="13"/>
        <v/>
      </c>
      <c r="AC433" s="124" t="str">
        <f t="shared" si="12"/>
        <v/>
      </c>
      <c r="AD433" s="122" t="str">
        <f>IFERROR(((H433*N433)*(1-IF(I433="",0,VLOOKUP(I433,Lists!$C$23:$D$27,2,FALSE)))-(V433*W433)*(1-IF(X433="",0,VLOOKUP(X433,Lists!$C$23:$D$27,2,FALSE))))/1000*VLOOKUP(F433,Lists!$C$16:$E$20,2,FALSE)*D433,"")</f>
        <v/>
      </c>
      <c r="AE433" s="124" t="str">
        <f>IFERROR(((H433*N433)*(1-IF(I433="",0,VLOOKUP(I433,Lists!$C$23:$D$27,2,FALSE)))-(V433*W433)*(1-IF(X433="",0,VLOOKUP(X433,Lists!$C$23:$D$27,2,FALSE))))/1000*VLOOKUP(F433,Lists!$C$16:$E$20,3,FALSE)*E433,"")</f>
        <v/>
      </c>
      <c r="AF433" s="125" t="str" cm="1">
        <f t="array" ref="AF433">IFERROR(V433*_xlfn.XLOOKUP(1,(P433=Lists!$G$20:$G$63)*(Q433=Lists!$H$20:$H$63),Lists!$I$20:$I$63),"")</f>
        <v/>
      </c>
      <c r="AG433" s="125" t="str">
        <f>IFERROR(IF(I433=X433,"",IF(X433="","",VLOOKUP(X433,Lists!$G$66:$H$70,2,FALSE)*V433*W433)),"")</f>
        <v/>
      </c>
      <c r="AH433" s="108" t="str">
        <f>IFERROR(VLOOKUP(J433,Lists!$G$3:$J$17,2,FALSE),"")</f>
        <v/>
      </c>
      <c r="AI433" s="108" t="str">
        <f>IFERROR(VLOOKUP(J433,Lists!$G$3:$J$17,3,FALSE),"")</f>
        <v/>
      </c>
      <c r="AJ433" s="108" t="str">
        <f>IFERROR(VLOOKUP(J433,Lists!$G$3:$J$17,4,FALSE),"")</f>
        <v/>
      </c>
      <c r="AK433" s="108" t="str">
        <f>IFERROR(VLOOKUP(P433,Lists!$C$30:$D$47,2,FALSE),"")</f>
        <v/>
      </c>
    </row>
    <row r="434" spans="2:37" x14ac:dyDescent="0.25">
      <c r="B434" s="5"/>
      <c r="C434" s="5"/>
      <c r="D434" s="122" t="str">
        <f>IFERROR(VLOOKUP(C434,Lists!$B$3:$E$13,3,FALSE),"")</f>
        <v/>
      </c>
      <c r="E434" s="123" t="str">
        <f>IFERROR(VLOOKUP(C434,Lists!$B$3:$E$13,4,FALSE),"")</f>
        <v/>
      </c>
      <c r="F434" s="5"/>
      <c r="H434" s="5"/>
      <c r="I434" s="5"/>
      <c r="J434" s="5"/>
      <c r="K434" s="5"/>
      <c r="L434" s="5"/>
      <c r="M434" s="5"/>
      <c r="N434" s="122" t="str" cm="1">
        <f t="array" ref="N434">IFERROR(_xlfn.XLOOKUP(1,(J434=Lists!$AC$3:$AC$886)*(K434=Lists!$AD$3:$AD$886)*(L434=Lists!$AE$3:$AE$886)*(M434=Lists!$AF$3:$AF$886),Lists!$AG$3:$AG$886),"")</f>
        <v/>
      </c>
      <c r="P434" s="5"/>
      <c r="Q434" s="5"/>
      <c r="R434" s="5"/>
      <c r="S434" s="5"/>
      <c r="T434" s="5"/>
      <c r="U434" s="5"/>
      <c r="V434" s="5"/>
      <c r="W434" s="5"/>
      <c r="X434" s="5"/>
      <c r="Z434" s="122" t="str">
        <f>IFERROR(((H434*N434)-(V434*W434))/1000*VLOOKUP(F434,Lists!$C$16:$E$20,2,FALSE)*D434,"")</f>
        <v/>
      </c>
      <c r="AA434" s="124" t="str">
        <f>IFERROR(((H434*N434)-(V434*W434))/1000*VLOOKUP(F434,Lists!$C$16:$E$20,3,FALSE)*E434,"")</f>
        <v/>
      </c>
      <c r="AB434" s="122" t="str">
        <f t="shared" si="13"/>
        <v/>
      </c>
      <c r="AC434" s="124" t="str">
        <f t="shared" si="12"/>
        <v/>
      </c>
      <c r="AD434" s="122" t="str">
        <f>IFERROR(((H434*N434)*(1-IF(I434="",0,VLOOKUP(I434,Lists!$C$23:$D$27,2,FALSE)))-(V434*W434)*(1-IF(X434="",0,VLOOKUP(X434,Lists!$C$23:$D$27,2,FALSE))))/1000*VLOOKUP(F434,Lists!$C$16:$E$20,2,FALSE)*D434,"")</f>
        <v/>
      </c>
      <c r="AE434" s="124" t="str">
        <f>IFERROR(((H434*N434)*(1-IF(I434="",0,VLOOKUP(I434,Lists!$C$23:$D$27,2,FALSE)))-(V434*W434)*(1-IF(X434="",0,VLOOKUP(X434,Lists!$C$23:$D$27,2,FALSE))))/1000*VLOOKUP(F434,Lists!$C$16:$E$20,3,FALSE)*E434,"")</f>
        <v/>
      </c>
      <c r="AF434" s="125" t="str" cm="1">
        <f t="array" ref="AF434">IFERROR(V434*_xlfn.XLOOKUP(1,(P434=Lists!$G$20:$G$63)*(Q434=Lists!$H$20:$H$63),Lists!$I$20:$I$63),"")</f>
        <v/>
      </c>
      <c r="AG434" s="125" t="str">
        <f>IFERROR(IF(I434=X434,"",IF(X434="","",VLOOKUP(X434,Lists!$G$66:$H$70,2,FALSE)*V434*W434)),"")</f>
        <v/>
      </c>
      <c r="AH434" s="108" t="str">
        <f>IFERROR(VLOOKUP(J434,Lists!$G$3:$J$17,2,FALSE),"")</f>
        <v/>
      </c>
      <c r="AI434" s="108" t="str">
        <f>IFERROR(VLOOKUP(J434,Lists!$G$3:$J$17,3,FALSE),"")</f>
        <v/>
      </c>
      <c r="AJ434" s="108" t="str">
        <f>IFERROR(VLOOKUP(J434,Lists!$G$3:$J$17,4,FALSE),"")</f>
        <v/>
      </c>
      <c r="AK434" s="108" t="str">
        <f>IFERROR(VLOOKUP(P434,Lists!$C$30:$D$47,2,FALSE),"")</f>
        <v/>
      </c>
    </row>
    <row r="435" spans="2:37" x14ac:dyDescent="0.25">
      <c r="B435" s="5"/>
      <c r="C435" s="5"/>
      <c r="D435" s="122" t="str">
        <f>IFERROR(VLOOKUP(C435,Lists!$B$3:$E$13,3,FALSE),"")</f>
        <v/>
      </c>
      <c r="E435" s="123" t="str">
        <f>IFERROR(VLOOKUP(C435,Lists!$B$3:$E$13,4,FALSE),"")</f>
        <v/>
      </c>
      <c r="F435" s="5"/>
      <c r="H435" s="5"/>
      <c r="I435" s="5"/>
      <c r="J435" s="5"/>
      <c r="K435" s="5"/>
      <c r="L435" s="5"/>
      <c r="M435" s="5"/>
      <c r="N435" s="122" t="str" cm="1">
        <f t="array" ref="N435">IFERROR(_xlfn.XLOOKUP(1,(J435=Lists!$AC$3:$AC$886)*(K435=Lists!$AD$3:$AD$886)*(L435=Lists!$AE$3:$AE$886)*(M435=Lists!$AF$3:$AF$886),Lists!$AG$3:$AG$886),"")</f>
        <v/>
      </c>
      <c r="P435" s="5"/>
      <c r="Q435" s="5"/>
      <c r="R435" s="5"/>
      <c r="S435" s="5"/>
      <c r="T435" s="5"/>
      <c r="U435" s="5"/>
      <c r="V435" s="5"/>
      <c r="W435" s="5"/>
      <c r="X435" s="5"/>
      <c r="Z435" s="122" t="str">
        <f>IFERROR(((H435*N435)-(V435*W435))/1000*VLOOKUP(F435,Lists!$C$16:$E$20,2,FALSE)*D435,"")</f>
        <v/>
      </c>
      <c r="AA435" s="124" t="str">
        <f>IFERROR(((H435*N435)-(V435*W435))/1000*VLOOKUP(F435,Lists!$C$16:$E$20,3,FALSE)*E435,"")</f>
        <v/>
      </c>
      <c r="AB435" s="122" t="str">
        <f t="shared" si="13"/>
        <v/>
      </c>
      <c r="AC435" s="124" t="str">
        <f t="shared" si="12"/>
        <v/>
      </c>
      <c r="AD435" s="122" t="str">
        <f>IFERROR(((H435*N435)*(1-IF(I435="",0,VLOOKUP(I435,Lists!$C$23:$D$27,2,FALSE)))-(V435*W435)*(1-IF(X435="",0,VLOOKUP(X435,Lists!$C$23:$D$27,2,FALSE))))/1000*VLOOKUP(F435,Lists!$C$16:$E$20,2,FALSE)*D435,"")</f>
        <v/>
      </c>
      <c r="AE435" s="124" t="str">
        <f>IFERROR(((H435*N435)*(1-IF(I435="",0,VLOOKUP(I435,Lists!$C$23:$D$27,2,FALSE)))-(V435*W435)*(1-IF(X435="",0,VLOOKUP(X435,Lists!$C$23:$D$27,2,FALSE))))/1000*VLOOKUP(F435,Lists!$C$16:$E$20,3,FALSE)*E435,"")</f>
        <v/>
      </c>
      <c r="AF435" s="125" t="str" cm="1">
        <f t="array" ref="AF435">IFERROR(V435*_xlfn.XLOOKUP(1,(P435=Lists!$G$20:$G$63)*(Q435=Lists!$H$20:$H$63),Lists!$I$20:$I$63),"")</f>
        <v/>
      </c>
      <c r="AG435" s="125" t="str">
        <f>IFERROR(IF(I435=X435,"",IF(X435="","",VLOOKUP(X435,Lists!$G$66:$H$70,2,FALSE)*V435*W435)),"")</f>
        <v/>
      </c>
      <c r="AH435" s="108" t="str">
        <f>IFERROR(VLOOKUP(J435,Lists!$G$3:$J$17,2,FALSE),"")</f>
        <v/>
      </c>
      <c r="AI435" s="108" t="str">
        <f>IFERROR(VLOOKUP(J435,Lists!$G$3:$J$17,3,FALSE),"")</f>
        <v/>
      </c>
      <c r="AJ435" s="108" t="str">
        <f>IFERROR(VLOOKUP(J435,Lists!$G$3:$J$17,4,FALSE),"")</f>
        <v/>
      </c>
      <c r="AK435" s="108" t="str">
        <f>IFERROR(VLOOKUP(P435,Lists!$C$30:$D$47,2,FALSE),"")</f>
        <v/>
      </c>
    </row>
    <row r="436" spans="2:37" x14ac:dyDescent="0.25">
      <c r="B436" s="5"/>
      <c r="C436" s="5"/>
      <c r="D436" s="122" t="str">
        <f>IFERROR(VLOOKUP(C436,Lists!$B$3:$E$13,3,FALSE),"")</f>
        <v/>
      </c>
      <c r="E436" s="123" t="str">
        <f>IFERROR(VLOOKUP(C436,Lists!$B$3:$E$13,4,FALSE),"")</f>
        <v/>
      </c>
      <c r="F436" s="5"/>
      <c r="H436" s="5"/>
      <c r="I436" s="5"/>
      <c r="J436" s="5"/>
      <c r="K436" s="5"/>
      <c r="L436" s="5"/>
      <c r="M436" s="5"/>
      <c r="N436" s="122" t="str" cm="1">
        <f t="array" ref="N436">IFERROR(_xlfn.XLOOKUP(1,(J436=Lists!$AC$3:$AC$886)*(K436=Lists!$AD$3:$AD$886)*(L436=Lists!$AE$3:$AE$886)*(M436=Lists!$AF$3:$AF$886),Lists!$AG$3:$AG$886),"")</f>
        <v/>
      </c>
      <c r="P436" s="5"/>
      <c r="Q436" s="5"/>
      <c r="R436" s="5"/>
      <c r="S436" s="5"/>
      <c r="T436" s="5"/>
      <c r="U436" s="5"/>
      <c r="V436" s="5"/>
      <c r="W436" s="5"/>
      <c r="X436" s="5"/>
      <c r="Z436" s="122" t="str">
        <f>IFERROR(((H436*N436)-(V436*W436))/1000*VLOOKUP(F436,Lists!$C$16:$E$20,2,FALSE)*D436,"")</f>
        <v/>
      </c>
      <c r="AA436" s="124" t="str">
        <f>IFERROR(((H436*N436)-(V436*W436))/1000*VLOOKUP(F436,Lists!$C$16:$E$20,3,FALSE)*E436,"")</f>
        <v/>
      </c>
      <c r="AB436" s="122" t="str">
        <f t="shared" si="13"/>
        <v/>
      </c>
      <c r="AC436" s="124" t="str">
        <f t="shared" si="12"/>
        <v/>
      </c>
      <c r="AD436" s="122" t="str">
        <f>IFERROR(((H436*N436)*(1-IF(I436="",0,VLOOKUP(I436,Lists!$C$23:$D$27,2,FALSE)))-(V436*W436)*(1-IF(X436="",0,VLOOKUP(X436,Lists!$C$23:$D$27,2,FALSE))))/1000*VLOOKUP(F436,Lists!$C$16:$E$20,2,FALSE)*D436,"")</f>
        <v/>
      </c>
      <c r="AE436" s="124" t="str">
        <f>IFERROR(((H436*N436)*(1-IF(I436="",0,VLOOKUP(I436,Lists!$C$23:$D$27,2,FALSE)))-(V436*W436)*(1-IF(X436="",0,VLOOKUP(X436,Lists!$C$23:$D$27,2,FALSE))))/1000*VLOOKUP(F436,Lists!$C$16:$E$20,3,FALSE)*E436,"")</f>
        <v/>
      </c>
      <c r="AF436" s="125" t="str" cm="1">
        <f t="array" ref="AF436">IFERROR(V436*_xlfn.XLOOKUP(1,(P436=Lists!$G$20:$G$63)*(Q436=Lists!$H$20:$H$63),Lists!$I$20:$I$63),"")</f>
        <v/>
      </c>
      <c r="AG436" s="125" t="str">
        <f>IFERROR(IF(I436=X436,"",IF(X436="","",VLOOKUP(X436,Lists!$G$66:$H$70,2,FALSE)*V436*W436)),"")</f>
        <v/>
      </c>
      <c r="AH436" s="108" t="str">
        <f>IFERROR(VLOOKUP(J436,Lists!$G$3:$J$17,2,FALSE),"")</f>
        <v/>
      </c>
      <c r="AI436" s="108" t="str">
        <f>IFERROR(VLOOKUP(J436,Lists!$G$3:$J$17,3,FALSE),"")</f>
        <v/>
      </c>
      <c r="AJ436" s="108" t="str">
        <f>IFERROR(VLOOKUP(J436,Lists!$G$3:$J$17,4,FALSE),"")</f>
        <v/>
      </c>
      <c r="AK436" s="108" t="str">
        <f>IFERROR(VLOOKUP(P436,Lists!$C$30:$D$47,2,FALSE),"")</f>
        <v/>
      </c>
    </row>
    <row r="437" spans="2:37" x14ac:dyDescent="0.25">
      <c r="B437" s="5"/>
      <c r="C437" s="5"/>
      <c r="D437" s="122" t="str">
        <f>IFERROR(VLOOKUP(C437,Lists!$B$3:$E$13,3,FALSE),"")</f>
        <v/>
      </c>
      <c r="E437" s="123" t="str">
        <f>IFERROR(VLOOKUP(C437,Lists!$B$3:$E$13,4,FALSE),"")</f>
        <v/>
      </c>
      <c r="F437" s="5"/>
      <c r="H437" s="5"/>
      <c r="I437" s="5"/>
      <c r="J437" s="5"/>
      <c r="K437" s="5"/>
      <c r="L437" s="5"/>
      <c r="M437" s="5"/>
      <c r="N437" s="122" t="str" cm="1">
        <f t="array" ref="N437">IFERROR(_xlfn.XLOOKUP(1,(J437=Lists!$AC$3:$AC$886)*(K437=Lists!$AD$3:$AD$886)*(L437=Lists!$AE$3:$AE$886)*(M437=Lists!$AF$3:$AF$886),Lists!$AG$3:$AG$886),"")</f>
        <v/>
      </c>
      <c r="P437" s="5"/>
      <c r="Q437" s="5"/>
      <c r="R437" s="5"/>
      <c r="S437" s="5"/>
      <c r="T437" s="5"/>
      <c r="U437" s="5"/>
      <c r="V437" s="5"/>
      <c r="W437" s="5"/>
      <c r="X437" s="5"/>
      <c r="Z437" s="122" t="str">
        <f>IFERROR(((H437*N437)-(V437*W437))/1000*VLOOKUP(F437,Lists!$C$16:$E$20,2,FALSE)*D437,"")</f>
        <v/>
      </c>
      <c r="AA437" s="124" t="str">
        <f>IFERROR(((H437*N437)-(V437*W437))/1000*VLOOKUP(F437,Lists!$C$16:$E$20,3,FALSE)*E437,"")</f>
        <v/>
      </c>
      <c r="AB437" s="122" t="str">
        <f t="shared" si="13"/>
        <v/>
      </c>
      <c r="AC437" s="124" t="str">
        <f t="shared" si="12"/>
        <v/>
      </c>
      <c r="AD437" s="122" t="str">
        <f>IFERROR(((H437*N437)*(1-IF(I437="",0,VLOOKUP(I437,Lists!$C$23:$D$27,2,FALSE)))-(V437*W437)*(1-IF(X437="",0,VLOOKUP(X437,Lists!$C$23:$D$27,2,FALSE))))/1000*VLOOKUP(F437,Lists!$C$16:$E$20,2,FALSE)*D437,"")</f>
        <v/>
      </c>
      <c r="AE437" s="124" t="str">
        <f>IFERROR(((H437*N437)*(1-IF(I437="",0,VLOOKUP(I437,Lists!$C$23:$D$27,2,FALSE)))-(V437*W437)*(1-IF(X437="",0,VLOOKUP(X437,Lists!$C$23:$D$27,2,FALSE))))/1000*VLOOKUP(F437,Lists!$C$16:$E$20,3,FALSE)*E437,"")</f>
        <v/>
      </c>
      <c r="AF437" s="125" t="str" cm="1">
        <f t="array" ref="AF437">IFERROR(V437*_xlfn.XLOOKUP(1,(P437=Lists!$G$20:$G$63)*(Q437=Lists!$H$20:$H$63),Lists!$I$20:$I$63),"")</f>
        <v/>
      </c>
      <c r="AG437" s="125" t="str">
        <f>IFERROR(IF(I437=X437,"",IF(X437="","",VLOOKUP(X437,Lists!$G$66:$H$70,2,FALSE)*V437*W437)),"")</f>
        <v/>
      </c>
      <c r="AH437" s="108" t="str">
        <f>IFERROR(VLOOKUP(J437,Lists!$G$3:$J$17,2,FALSE),"")</f>
        <v/>
      </c>
      <c r="AI437" s="108" t="str">
        <f>IFERROR(VLOOKUP(J437,Lists!$G$3:$J$17,3,FALSE),"")</f>
        <v/>
      </c>
      <c r="AJ437" s="108" t="str">
        <f>IFERROR(VLOOKUP(J437,Lists!$G$3:$J$17,4,FALSE),"")</f>
        <v/>
      </c>
      <c r="AK437" s="108" t="str">
        <f>IFERROR(VLOOKUP(P437,Lists!$C$30:$D$47,2,FALSE),"")</f>
        <v/>
      </c>
    </row>
    <row r="438" spans="2:37" x14ac:dyDescent="0.25">
      <c r="B438" s="5"/>
      <c r="C438" s="5"/>
      <c r="D438" s="122" t="str">
        <f>IFERROR(VLOOKUP(C438,Lists!$B$3:$E$13,3,FALSE),"")</f>
        <v/>
      </c>
      <c r="E438" s="123" t="str">
        <f>IFERROR(VLOOKUP(C438,Lists!$B$3:$E$13,4,FALSE),"")</f>
        <v/>
      </c>
      <c r="F438" s="5"/>
      <c r="H438" s="5"/>
      <c r="I438" s="5"/>
      <c r="J438" s="5"/>
      <c r="K438" s="5"/>
      <c r="L438" s="5"/>
      <c r="M438" s="5"/>
      <c r="N438" s="122" t="str" cm="1">
        <f t="array" ref="N438">IFERROR(_xlfn.XLOOKUP(1,(J438=Lists!$AC$3:$AC$886)*(K438=Lists!$AD$3:$AD$886)*(L438=Lists!$AE$3:$AE$886)*(M438=Lists!$AF$3:$AF$886),Lists!$AG$3:$AG$886),"")</f>
        <v/>
      </c>
      <c r="P438" s="5"/>
      <c r="Q438" s="5"/>
      <c r="R438" s="5"/>
      <c r="S438" s="5"/>
      <c r="T438" s="5"/>
      <c r="U438" s="5"/>
      <c r="V438" s="5"/>
      <c r="W438" s="5"/>
      <c r="X438" s="5"/>
      <c r="Z438" s="122" t="str">
        <f>IFERROR(((H438*N438)-(V438*W438))/1000*VLOOKUP(F438,Lists!$C$16:$E$20,2,FALSE)*D438,"")</f>
        <v/>
      </c>
      <c r="AA438" s="124" t="str">
        <f>IFERROR(((H438*N438)-(V438*W438))/1000*VLOOKUP(F438,Lists!$C$16:$E$20,3,FALSE)*E438,"")</f>
        <v/>
      </c>
      <c r="AB438" s="122" t="str">
        <f t="shared" si="13"/>
        <v/>
      </c>
      <c r="AC438" s="124" t="str">
        <f t="shared" si="12"/>
        <v/>
      </c>
      <c r="AD438" s="122" t="str">
        <f>IFERROR(((H438*N438)*(1-IF(I438="",0,VLOOKUP(I438,Lists!$C$23:$D$27,2,FALSE)))-(V438*W438)*(1-IF(X438="",0,VLOOKUP(X438,Lists!$C$23:$D$27,2,FALSE))))/1000*VLOOKUP(F438,Lists!$C$16:$E$20,2,FALSE)*D438,"")</f>
        <v/>
      </c>
      <c r="AE438" s="124" t="str">
        <f>IFERROR(((H438*N438)*(1-IF(I438="",0,VLOOKUP(I438,Lists!$C$23:$D$27,2,FALSE)))-(V438*W438)*(1-IF(X438="",0,VLOOKUP(X438,Lists!$C$23:$D$27,2,FALSE))))/1000*VLOOKUP(F438,Lists!$C$16:$E$20,3,FALSE)*E438,"")</f>
        <v/>
      </c>
      <c r="AF438" s="125" t="str" cm="1">
        <f t="array" ref="AF438">IFERROR(V438*_xlfn.XLOOKUP(1,(P438=Lists!$G$20:$G$63)*(Q438=Lists!$H$20:$H$63),Lists!$I$20:$I$63),"")</f>
        <v/>
      </c>
      <c r="AG438" s="125" t="str">
        <f>IFERROR(IF(I438=X438,"",IF(X438="","",VLOOKUP(X438,Lists!$G$66:$H$70,2,FALSE)*V438*W438)),"")</f>
        <v/>
      </c>
      <c r="AH438" s="108" t="str">
        <f>IFERROR(VLOOKUP(J438,Lists!$G$3:$J$17,2,FALSE),"")</f>
        <v/>
      </c>
      <c r="AI438" s="108" t="str">
        <f>IFERROR(VLOOKUP(J438,Lists!$G$3:$J$17,3,FALSE),"")</f>
        <v/>
      </c>
      <c r="AJ438" s="108" t="str">
        <f>IFERROR(VLOOKUP(J438,Lists!$G$3:$J$17,4,FALSE),"")</f>
        <v/>
      </c>
      <c r="AK438" s="108" t="str">
        <f>IFERROR(VLOOKUP(P438,Lists!$C$30:$D$47,2,FALSE),"")</f>
        <v/>
      </c>
    </row>
    <row r="439" spans="2:37" x14ac:dyDescent="0.25">
      <c r="B439" s="5"/>
      <c r="C439" s="5"/>
      <c r="D439" s="122" t="str">
        <f>IFERROR(VLOOKUP(C439,Lists!$B$3:$E$13,3,FALSE),"")</f>
        <v/>
      </c>
      <c r="E439" s="123" t="str">
        <f>IFERROR(VLOOKUP(C439,Lists!$B$3:$E$13,4,FALSE),"")</f>
        <v/>
      </c>
      <c r="F439" s="5"/>
      <c r="H439" s="5"/>
      <c r="I439" s="5"/>
      <c r="J439" s="5"/>
      <c r="K439" s="5"/>
      <c r="L439" s="5"/>
      <c r="M439" s="5"/>
      <c r="N439" s="122" t="str" cm="1">
        <f t="array" ref="N439">IFERROR(_xlfn.XLOOKUP(1,(J439=Lists!$AC$3:$AC$886)*(K439=Lists!$AD$3:$AD$886)*(L439=Lists!$AE$3:$AE$886)*(M439=Lists!$AF$3:$AF$886),Lists!$AG$3:$AG$886),"")</f>
        <v/>
      </c>
      <c r="P439" s="5"/>
      <c r="Q439" s="5"/>
      <c r="R439" s="5"/>
      <c r="S439" s="5"/>
      <c r="T439" s="5"/>
      <c r="U439" s="5"/>
      <c r="V439" s="5"/>
      <c r="W439" s="5"/>
      <c r="X439" s="5"/>
      <c r="Z439" s="122" t="str">
        <f>IFERROR(((H439*N439)-(V439*W439))/1000*VLOOKUP(F439,Lists!$C$16:$E$20,2,FALSE)*D439,"")</f>
        <v/>
      </c>
      <c r="AA439" s="124" t="str">
        <f>IFERROR(((H439*N439)-(V439*W439))/1000*VLOOKUP(F439,Lists!$C$16:$E$20,3,FALSE)*E439,"")</f>
        <v/>
      </c>
      <c r="AB439" s="122" t="str">
        <f t="shared" si="13"/>
        <v/>
      </c>
      <c r="AC439" s="124" t="str">
        <f t="shared" si="12"/>
        <v/>
      </c>
      <c r="AD439" s="122" t="str">
        <f>IFERROR(((H439*N439)*(1-IF(I439="",0,VLOOKUP(I439,Lists!$C$23:$D$27,2,FALSE)))-(V439*W439)*(1-IF(X439="",0,VLOOKUP(X439,Lists!$C$23:$D$27,2,FALSE))))/1000*VLOOKUP(F439,Lists!$C$16:$E$20,2,FALSE)*D439,"")</f>
        <v/>
      </c>
      <c r="AE439" s="124" t="str">
        <f>IFERROR(((H439*N439)*(1-IF(I439="",0,VLOOKUP(I439,Lists!$C$23:$D$27,2,FALSE)))-(V439*W439)*(1-IF(X439="",0,VLOOKUP(X439,Lists!$C$23:$D$27,2,FALSE))))/1000*VLOOKUP(F439,Lists!$C$16:$E$20,3,FALSE)*E439,"")</f>
        <v/>
      </c>
      <c r="AF439" s="125" t="str" cm="1">
        <f t="array" ref="AF439">IFERROR(V439*_xlfn.XLOOKUP(1,(P439=Lists!$G$20:$G$63)*(Q439=Lists!$H$20:$H$63),Lists!$I$20:$I$63),"")</f>
        <v/>
      </c>
      <c r="AG439" s="125" t="str">
        <f>IFERROR(IF(I439=X439,"",IF(X439="","",VLOOKUP(X439,Lists!$G$66:$H$70,2,FALSE)*V439*W439)),"")</f>
        <v/>
      </c>
      <c r="AH439" s="108" t="str">
        <f>IFERROR(VLOOKUP(J439,Lists!$G$3:$J$17,2,FALSE),"")</f>
        <v/>
      </c>
      <c r="AI439" s="108" t="str">
        <f>IFERROR(VLOOKUP(J439,Lists!$G$3:$J$17,3,FALSE),"")</f>
        <v/>
      </c>
      <c r="AJ439" s="108" t="str">
        <f>IFERROR(VLOOKUP(J439,Lists!$G$3:$J$17,4,FALSE),"")</f>
        <v/>
      </c>
      <c r="AK439" s="108" t="str">
        <f>IFERROR(VLOOKUP(P439,Lists!$C$30:$D$47,2,FALSE),"")</f>
        <v/>
      </c>
    </row>
    <row r="440" spans="2:37" x14ac:dyDescent="0.25">
      <c r="B440" s="5"/>
      <c r="C440" s="5"/>
      <c r="D440" s="122" t="str">
        <f>IFERROR(VLOOKUP(C440,Lists!$B$3:$E$13,3,FALSE),"")</f>
        <v/>
      </c>
      <c r="E440" s="123" t="str">
        <f>IFERROR(VLOOKUP(C440,Lists!$B$3:$E$13,4,FALSE),"")</f>
        <v/>
      </c>
      <c r="F440" s="5"/>
      <c r="H440" s="5"/>
      <c r="I440" s="5"/>
      <c r="J440" s="5"/>
      <c r="K440" s="5"/>
      <c r="L440" s="5"/>
      <c r="M440" s="5"/>
      <c r="N440" s="122" t="str" cm="1">
        <f t="array" ref="N440">IFERROR(_xlfn.XLOOKUP(1,(J440=Lists!$AC$3:$AC$886)*(K440=Lists!$AD$3:$AD$886)*(L440=Lists!$AE$3:$AE$886)*(M440=Lists!$AF$3:$AF$886),Lists!$AG$3:$AG$886),"")</f>
        <v/>
      </c>
      <c r="P440" s="5"/>
      <c r="Q440" s="5"/>
      <c r="R440" s="5"/>
      <c r="S440" s="5"/>
      <c r="T440" s="5"/>
      <c r="U440" s="5"/>
      <c r="V440" s="5"/>
      <c r="W440" s="5"/>
      <c r="X440" s="5"/>
      <c r="Z440" s="122" t="str">
        <f>IFERROR(((H440*N440)-(V440*W440))/1000*VLOOKUP(F440,Lists!$C$16:$E$20,2,FALSE)*D440,"")</f>
        <v/>
      </c>
      <c r="AA440" s="124" t="str">
        <f>IFERROR(((H440*N440)-(V440*W440))/1000*VLOOKUP(F440,Lists!$C$16:$E$20,3,FALSE)*E440,"")</f>
        <v/>
      </c>
      <c r="AB440" s="122" t="str">
        <f t="shared" si="13"/>
        <v/>
      </c>
      <c r="AC440" s="124" t="str">
        <f t="shared" si="12"/>
        <v/>
      </c>
      <c r="AD440" s="122" t="str">
        <f>IFERROR(((H440*N440)*(1-IF(I440="",0,VLOOKUP(I440,Lists!$C$23:$D$27,2,FALSE)))-(V440*W440)*(1-IF(X440="",0,VLOOKUP(X440,Lists!$C$23:$D$27,2,FALSE))))/1000*VLOOKUP(F440,Lists!$C$16:$E$20,2,FALSE)*D440,"")</f>
        <v/>
      </c>
      <c r="AE440" s="124" t="str">
        <f>IFERROR(((H440*N440)*(1-IF(I440="",0,VLOOKUP(I440,Lists!$C$23:$D$27,2,FALSE)))-(V440*W440)*(1-IF(X440="",0,VLOOKUP(X440,Lists!$C$23:$D$27,2,FALSE))))/1000*VLOOKUP(F440,Lists!$C$16:$E$20,3,FALSE)*E440,"")</f>
        <v/>
      </c>
      <c r="AF440" s="125" t="str" cm="1">
        <f t="array" ref="AF440">IFERROR(V440*_xlfn.XLOOKUP(1,(P440=Lists!$G$20:$G$63)*(Q440=Lists!$H$20:$H$63),Lists!$I$20:$I$63),"")</f>
        <v/>
      </c>
      <c r="AG440" s="125" t="str">
        <f>IFERROR(IF(I440=X440,"",IF(X440="","",VLOOKUP(X440,Lists!$G$66:$H$70,2,FALSE)*V440*W440)),"")</f>
        <v/>
      </c>
      <c r="AH440" s="108" t="str">
        <f>IFERROR(VLOOKUP(J440,Lists!$G$3:$J$17,2,FALSE),"")</f>
        <v/>
      </c>
      <c r="AI440" s="108" t="str">
        <f>IFERROR(VLOOKUP(J440,Lists!$G$3:$J$17,3,FALSE),"")</f>
        <v/>
      </c>
      <c r="AJ440" s="108" t="str">
        <f>IFERROR(VLOOKUP(J440,Lists!$G$3:$J$17,4,FALSE),"")</f>
        <v/>
      </c>
      <c r="AK440" s="108" t="str">
        <f>IFERROR(VLOOKUP(P440,Lists!$C$30:$D$47,2,FALSE),"")</f>
        <v/>
      </c>
    </row>
    <row r="441" spans="2:37" x14ac:dyDescent="0.25">
      <c r="B441" s="5"/>
      <c r="C441" s="5"/>
      <c r="D441" s="122" t="str">
        <f>IFERROR(VLOOKUP(C441,Lists!$B$3:$E$13,3,FALSE),"")</f>
        <v/>
      </c>
      <c r="E441" s="123" t="str">
        <f>IFERROR(VLOOKUP(C441,Lists!$B$3:$E$13,4,FALSE),"")</f>
        <v/>
      </c>
      <c r="F441" s="5"/>
      <c r="H441" s="5"/>
      <c r="I441" s="5"/>
      <c r="J441" s="5"/>
      <c r="K441" s="5"/>
      <c r="L441" s="5"/>
      <c r="M441" s="5"/>
      <c r="N441" s="122" t="str" cm="1">
        <f t="array" ref="N441">IFERROR(_xlfn.XLOOKUP(1,(J441=Lists!$AC$3:$AC$886)*(K441=Lists!$AD$3:$AD$886)*(L441=Lists!$AE$3:$AE$886)*(M441=Lists!$AF$3:$AF$886),Lists!$AG$3:$AG$886),"")</f>
        <v/>
      </c>
      <c r="P441" s="5"/>
      <c r="Q441" s="5"/>
      <c r="R441" s="5"/>
      <c r="S441" s="5"/>
      <c r="T441" s="5"/>
      <c r="U441" s="5"/>
      <c r="V441" s="5"/>
      <c r="W441" s="5"/>
      <c r="X441" s="5"/>
      <c r="Z441" s="122" t="str">
        <f>IFERROR(((H441*N441)-(V441*W441))/1000*VLOOKUP(F441,Lists!$C$16:$E$20,2,FALSE)*D441,"")</f>
        <v/>
      </c>
      <c r="AA441" s="124" t="str">
        <f>IFERROR(((H441*N441)-(V441*W441))/1000*VLOOKUP(F441,Lists!$C$16:$E$20,3,FALSE)*E441,"")</f>
        <v/>
      </c>
      <c r="AB441" s="122" t="str">
        <f t="shared" si="13"/>
        <v/>
      </c>
      <c r="AC441" s="124" t="str">
        <f t="shared" si="12"/>
        <v/>
      </c>
      <c r="AD441" s="122" t="str">
        <f>IFERROR(((H441*N441)*(1-IF(I441="",0,VLOOKUP(I441,Lists!$C$23:$D$27,2,FALSE)))-(V441*W441)*(1-IF(X441="",0,VLOOKUP(X441,Lists!$C$23:$D$27,2,FALSE))))/1000*VLOOKUP(F441,Lists!$C$16:$E$20,2,FALSE)*D441,"")</f>
        <v/>
      </c>
      <c r="AE441" s="124" t="str">
        <f>IFERROR(((H441*N441)*(1-IF(I441="",0,VLOOKUP(I441,Lists!$C$23:$D$27,2,FALSE)))-(V441*W441)*(1-IF(X441="",0,VLOOKUP(X441,Lists!$C$23:$D$27,2,FALSE))))/1000*VLOOKUP(F441,Lists!$C$16:$E$20,3,FALSE)*E441,"")</f>
        <v/>
      </c>
      <c r="AF441" s="125" t="str" cm="1">
        <f t="array" ref="AF441">IFERROR(V441*_xlfn.XLOOKUP(1,(P441=Lists!$G$20:$G$63)*(Q441=Lists!$H$20:$H$63),Lists!$I$20:$I$63),"")</f>
        <v/>
      </c>
      <c r="AG441" s="125" t="str">
        <f>IFERROR(IF(I441=X441,"",IF(X441="","",VLOOKUP(X441,Lists!$G$66:$H$70,2,FALSE)*V441*W441)),"")</f>
        <v/>
      </c>
      <c r="AH441" s="108" t="str">
        <f>IFERROR(VLOOKUP(J441,Lists!$G$3:$J$17,2,FALSE),"")</f>
        <v/>
      </c>
      <c r="AI441" s="108" t="str">
        <f>IFERROR(VLOOKUP(J441,Lists!$G$3:$J$17,3,FALSE),"")</f>
        <v/>
      </c>
      <c r="AJ441" s="108" t="str">
        <f>IFERROR(VLOOKUP(J441,Lists!$G$3:$J$17,4,FALSE),"")</f>
        <v/>
      </c>
      <c r="AK441" s="108" t="str">
        <f>IFERROR(VLOOKUP(P441,Lists!$C$30:$D$47,2,FALSE),"")</f>
        <v/>
      </c>
    </row>
    <row r="442" spans="2:37" x14ac:dyDescent="0.25">
      <c r="B442" s="5"/>
      <c r="C442" s="5"/>
      <c r="D442" s="122" t="str">
        <f>IFERROR(VLOOKUP(C442,Lists!$B$3:$E$13,3,FALSE),"")</f>
        <v/>
      </c>
      <c r="E442" s="123" t="str">
        <f>IFERROR(VLOOKUP(C442,Lists!$B$3:$E$13,4,FALSE),"")</f>
        <v/>
      </c>
      <c r="F442" s="5"/>
      <c r="H442" s="5"/>
      <c r="I442" s="5"/>
      <c r="J442" s="5"/>
      <c r="K442" s="5"/>
      <c r="L442" s="5"/>
      <c r="M442" s="5"/>
      <c r="N442" s="122" t="str" cm="1">
        <f t="array" ref="N442">IFERROR(_xlfn.XLOOKUP(1,(J442=Lists!$AC$3:$AC$886)*(K442=Lists!$AD$3:$AD$886)*(L442=Lists!$AE$3:$AE$886)*(M442=Lists!$AF$3:$AF$886),Lists!$AG$3:$AG$886),"")</f>
        <v/>
      </c>
      <c r="P442" s="5"/>
      <c r="Q442" s="5"/>
      <c r="R442" s="5"/>
      <c r="S442" s="5"/>
      <c r="T442" s="5"/>
      <c r="U442" s="5"/>
      <c r="V442" s="5"/>
      <c r="W442" s="5"/>
      <c r="X442" s="5"/>
      <c r="Z442" s="122" t="str">
        <f>IFERROR(((H442*N442)-(V442*W442))/1000*VLOOKUP(F442,Lists!$C$16:$E$20,2,FALSE)*D442,"")</f>
        <v/>
      </c>
      <c r="AA442" s="124" t="str">
        <f>IFERROR(((H442*N442)-(V442*W442))/1000*VLOOKUP(F442,Lists!$C$16:$E$20,3,FALSE)*E442,"")</f>
        <v/>
      </c>
      <c r="AB442" s="122" t="str">
        <f t="shared" si="13"/>
        <v/>
      </c>
      <c r="AC442" s="124" t="str">
        <f t="shared" si="12"/>
        <v/>
      </c>
      <c r="AD442" s="122" t="str">
        <f>IFERROR(((H442*N442)*(1-IF(I442="",0,VLOOKUP(I442,Lists!$C$23:$D$27,2,FALSE)))-(V442*W442)*(1-IF(X442="",0,VLOOKUP(X442,Lists!$C$23:$D$27,2,FALSE))))/1000*VLOOKUP(F442,Lists!$C$16:$E$20,2,FALSE)*D442,"")</f>
        <v/>
      </c>
      <c r="AE442" s="124" t="str">
        <f>IFERROR(((H442*N442)*(1-IF(I442="",0,VLOOKUP(I442,Lists!$C$23:$D$27,2,FALSE)))-(V442*W442)*(1-IF(X442="",0,VLOOKUP(X442,Lists!$C$23:$D$27,2,FALSE))))/1000*VLOOKUP(F442,Lists!$C$16:$E$20,3,FALSE)*E442,"")</f>
        <v/>
      </c>
      <c r="AF442" s="125" t="str" cm="1">
        <f t="array" ref="AF442">IFERROR(V442*_xlfn.XLOOKUP(1,(P442=Lists!$G$20:$G$63)*(Q442=Lists!$H$20:$H$63),Lists!$I$20:$I$63),"")</f>
        <v/>
      </c>
      <c r="AG442" s="125" t="str">
        <f>IFERROR(IF(I442=X442,"",IF(X442="","",VLOOKUP(X442,Lists!$G$66:$H$70,2,FALSE)*V442*W442)),"")</f>
        <v/>
      </c>
      <c r="AH442" s="108" t="str">
        <f>IFERROR(VLOOKUP(J442,Lists!$G$3:$J$17,2,FALSE),"")</f>
        <v/>
      </c>
      <c r="AI442" s="108" t="str">
        <f>IFERROR(VLOOKUP(J442,Lists!$G$3:$J$17,3,FALSE),"")</f>
        <v/>
      </c>
      <c r="AJ442" s="108" t="str">
        <f>IFERROR(VLOOKUP(J442,Lists!$G$3:$J$17,4,FALSE),"")</f>
        <v/>
      </c>
      <c r="AK442" s="108" t="str">
        <f>IFERROR(VLOOKUP(P442,Lists!$C$30:$D$47,2,FALSE),"")</f>
        <v/>
      </c>
    </row>
    <row r="443" spans="2:37" x14ac:dyDescent="0.25">
      <c r="B443" s="5"/>
      <c r="C443" s="5"/>
      <c r="D443" s="122" t="str">
        <f>IFERROR(VLOOKUP(C443,Lists!$B$3:$E$13,3,FALSE),"")</f>
        <v/>
      </c>
      <c r="E443" s="123" t="str">
        <f>IFERROR(VLOOKUP(C443,Lists!$B$3:$E$13,4,FALSE),"")</f>
        <v/>
      </c>
      <c r="F443" s="5"/>
      <c r="H443" s="5"/>
      <c r="I443" s="5"/>
      <c r="J443" s="5"/>
      <c r="K443" s="5"/>
      <c r="L443" s="5"/>
      <c r="M443" s="5"/>
      <c r="N443" s="122" t="str" cm="1">
        <f t="array" ref="N443">IFERROR(_xlfn.XLOOKUP(1,(J443=Lists!$AC$3:$AC$886)*(K443=Lists!$AD$3:$AD$886)*(L443=Lists!$AE$3:$AE$886)*(M443=Lists!$AF$3:$AF$886),Lists!$AG$3:$AG$886),"")</f>
        <v/>
      </c>
      <c r="P443" s="5"/>
      <c r="Q443" s="5"/>
      <c r="R443" s="5"/>
      <c r="S443" s="5"/>
      <c r="T443" s="5"/>
      <c r="U443" s="5"/>
      <c r="V443" s="5"/>
      <c r="W443" s="5"/>
      <c r="X443" s="5"/>
      <c r="Z443" s="122" t="str">
        <f>IFERROR(((H443*N443)-(V443*W443))/1000*VLOOKUP(F443,Lists!$C$16:$E$20,2,FALSE)*D443,"")</f>
        <v/>
      </c>
      <c r="AA443" s="124" t="str">
        <f>IFERROR(((H443*N443)-(V443*W443))/1000*VLOOKUP(F443,Lists!$C$16:$E$20,3,FALSE)*E443,"")</f>
        <v/>
      </c>
      <c r="AB443" s="122" t="str">
        <f t="shared" si="13"/>
        <v/>
      </c>
      <c r="AC443" s="124" t="str">
        <f t="shared" si="12"/>
        <v/>
      </c>
      <c r="AD443" s="122" t="str">
        <f>IFERROR(((H443*N443)*(1-IF(I443="",0,VLOOKUP(I443,Lists!$C$23:$D$27,2,FALSE)))-(V443*W443)*(1-IF(X443="",0,VLOOKUP(X443,Lists!$C$23:$D$27,2,FALSE))))/1000*VLOOKUP(F443,Lists!$C$16:$E$20,2,FALSE)*D443,"")</f>
        <v/>
      </c>
      <c r="AE443" s="124" t="str">
        <f>IFERROR(((H443*N443)*(1-IF(I443="",0,VLOOKUP(I443,Lists!$C$23:$D$27,2,FALSE)))-(V443*W443)*(1-IF(X443="",0,VLOOKUP(X443,Lists!$C$23:$D$27,2,FALSE))))/1000*VLOOKUP(F443,Lists!$C$16:$E$20,3,FALSE)*E443,"")</f>
        <v/>
      </c>
      <c r="AF443" s="125" t="str" cm="1">
        <f t="array" ref="AF443">IFERROR(V443*_xlfn.XLOOKUP(1,(P443=Lists!$G$20:$G$63)*(Q443=Lists!$H$20:$H$63),Lists!$I$20:$I$63),"")</f>
        <v/>
      </c>
      <c r="AG443" s="125" t="str">
        <f>IFERROR(IF(I443=X443,"",IF(X443="","",VLOOKUP(X443,Lists!$G$66:$H$70,2,FALSE)*V443*W443)),"")</f>
        <v/>
      </c>
      <c r="AH443" s="108" t="str">
        <f>IFERROR(VLOOKUP(J443,Lists!$G$3:$J$17,2,FALSE),"")</f>
        <v/>
      </c>
      <c r="AI443" s="108" t="str">
        <f>IFERROR(VLOOKUP(J443,Lists!$G$3:$J$17,3,FALSE),"")</f>
        <v/>
      </c>
      <c r="AJ443" s="108" t="str">
        <f>IFERROR(VLOOKUP(J443,Lists!$G$3:$J$17,4,FALSE),"")</f>
        <v/>
      </c>
      <c r="AK443" s="108" t="str">
        <f>IFERROR(VLOOKUP(P443,Lists!$C$30:$D$47,2,FALSE),"")</f>
        <v/>
      </c>
    </row>
    <row r="444" spans="2:37" x14ac:dyDescent="0.25">
      <c r="B444" s="5"/>
      <c r="C444" s="5"/>
      <c r="D444" s="122" t="str">
        <f>IFERROR(VLOOKUP(C444,Lists!$B$3:$E$13,3,FALSE),"")</f>
        <v/>
      </c>
      <c r="E444" s="123" t="str">
        <f>IFERROR(VLOOKUP(C444,Lists!$B$3:$E$13,4,FALSE),"")</f>
        <v/>
      </c>
      <c r="F444" s="5"/>
      <c r="H444" s="5"/>
      <c r="I444" s="5"/>
      <c r="J444" s="5"/>
      <c r="K444" s="5"/>
      <c r="L444" s="5"/>
      <c r="M444" s="5"/>
      <c r="N444" s="122" t="str" cm="1">
        <f t="array" ref="N444">IFERROR(_xlfn.XLOOKUP(1,(J444=Lists!$AC$3:$AC$886)*(K444=Lists!$AD$3:$AD$886)*(L444=Lists!$AE$3:$AE$886)*(M444=Lists!$AF$3:$AF$886),Lists!$AG$3:$AG$886),"")</f>
        <v/>
      </c>
      <c r="P444" s="5"/>
      <c r="Q444" s="5"/>
      <c r="R444" s="5"/>
      <c r="S444" s="5"/>
      <c r="T444" s="5"/>
      <c r="U444" s="5"/>
      <c r="V444" s="5"/>
      <c r="W444" s="5"/>
      <c r="X444" s="5"/>
      <c r="Z444" s="122" t="str">
        <f>IFERROR(((H444*N444)-(V444*W444))/1000*VLOOKUP(F444,Lists!$C$16:$E$20,2,FALSE)*D444,"")</f>
        <v/>
      </c>
      <c r="AA444" s="124" t="str">
        <f>IFERROR(((H444*N444)-(V444*W444))/1000*VLOOKUP(F444,Lists!$C$16:$E$20,3,FALSE)*E444,"")</f>
        <v/>
      </c>
      <c r="AB444" s="122" t="str">
        <f t="shared" si="13"/>
        <v/>
      </c>
      <c r="AC444" s="124" t="str">
        <f t="shared" si="12"/>
        <v/>
      </c>
      <c r="AD444" s="122" t="str">
        <f>IFERROR(((H444*N444)*(1-IF(I444="",0,VLOOKUP(I444,Lists!$C$23:$D$27,2,FALSE)))-(V444*W444)*(1-IF(X444="",0,VLOOKUP(X444,Lists!$C$23:$D$27,2,FALSE))))/1000*VLOOKUP(F444,Lists!$C$16:$E$20,2,FALSE)*D444,"")</f>
        <v/>
      </c>
      <c r="AE444" s="124" t="str">
        <f>IFERROR(((H444*N444)*(1-IF(I444="",0,VLOOKUP(I444,Lists!$C$23:$D$27,2,FALSE)))-(V444*W444)*(1-IF(X444="",0,VLOOKUP(X444,Lists!$C$23:$D$27,2,FALSE))))/1000*VLOOKUP(F444,Lists!$C$16:$E$20,3,FALSE)*E444,"")</f>
        <v/>
      </c>
      <c r="AF444" s="125" t="str" cm="1">
        <f t="array" ref="AF444">IFERROR(V444*_xlfn.XLOOKUP(1,(P444=Lists!$G$20:$G$63)*(Q444=Lists!$H$20:$H$63),Lists!$I$20:$I$63),"")</f>
        <v/>
      </c>
      <c r="AG444" s="125" t="str">
        <f>IFERROR(IF(I444=X444,"",IF(X444="","",VLOOKUP(X444,Lists!$G$66:$H$70,2,FALSE)*V444*W444)),"")</f>
        <v/>
      </c>
      <c r="AH444" s="108" t="str">
        <f>IFERROR(VLOOKUP(J444,Lists!$G$3:$J$17,2,FALSE),"")</f>
        <v/>
      </c>
      <c r="AI444" s="108" t="str">
        <f>IFERROR(VLOOKUP(J444,Lists!$G$3:$J$17,3,FALSE),"")</f>
        <v/>
      </c>
      <c r="AJ444" s="108" t="str">
        <f>IFERROR(VLOOKUP(J444,Lists!$G$3:$J$17,4,FALSE),"")</f>
        <v/>
      </c>
      <c r="AK444" s="108" t="str">
        <f>IFERROR(VLOOKUP(P444,Lists!$C$30:$D$47,2,FALSE),"")</f>
        <v/>
      </c>
    </row>
    <row r="445" spans="2:37" x14ac:dyDescent="0.25">
      <c r="B445" s="5"/>
      <c r="C445" s="5"/>
      <c r="D445" s="122" t="str">
        <f>IFERROR(VLOOKUP(C445,Lists!$B$3:$E$13,3,FALSE),"")</f>
        <v/>
      </c>
      <c r="E445" s="123" t="str">
        <f>IFERROR(VLOOKUP(C445,Lists!$B$3:$E$13,4,FALSE),"")</f>
        <v/>
      </c>
      <c r="F445" s="5"/>
      <c r="H445" s="5"/>
      <c r="I445" s="5"/>
      <c r="J445" s="5"/>
      <c r="K445" s="5"/>
      <c r="L445" s="5"/>
      <c r="M445" s="5"/>
      <c r="N445" s="122" t="str" cm="1">
        <f t="array" ref="N445">IFERROR(_xlfn.XLOOKUP(1,(J445=Lists!$AC$3:$AC$886)*(K445=Lists!$AD$3:$AD$886)*(L445=Lists!$AE$3:$AE$886)*(M445=Lists!$AF$3:$AF$886),Lists!$AG$3:$AG$886),"")</f>
        <v/>
      </c>
      <c r="P445" s="5"/>
      <c r="Q445" s="5"/>
      <c r="R445" s="5"/>
      <c r="S445" s="5"/>
      <c r="T445" s="5"/>
      <c r="U445" s="5"/>
      <c r="V445" s="5"/>
      <c r="W445" s="5"/>
      <c r="X445" s="5"/>
      <c r="Z445" s="122" t="str">
        <f>IFERROR(((H445*N445)-(V445*W445))/1000*VLOOKUP(F445,Lists!$C$16:$E$20,2,FALSE)*D445,"")</f>
        <v/>
      </c>
      <c r="AA445" s="124" t="str">
        <f>IFERROR(((H445*N445)-(V445*W445))/1000*VLOOKUP(F445,Lists!$C$16:$E$20,3,FALSE)*E445,"")</f>
        <v/>
      </c>
      <c r="AB445" s="122" t="str">
        <f t="shared" si="13"/>
        <v/>
      </c>
      <c r="AC445" s="124" t="str">
        <f t="shared" si="12"/>
        <v/>
      </c>
      <c r="AD445" s="122" t="str">
        <f>IFERROR(((H445*N445)*(1-IF(I445="",0,VLOOKUP(I445,Lists!$C$23:$D$27,2,FALSE)))-(V445*W445)*(1-IF(X445="",0,VLOOKUP(X445,Lists!$C$23:$D$27,2,FALSE))))/1000*VLOOKUP(F445,Lists!$C$16:$E$20,2,FALSE)*D445,"")</f>
        <v/>
      </c>
      <c r="AE445" s="124" t="str">
        <f>IFERROR(((H445*N445)*(1-IF(I445="",0,VLOOKUP(I445,Lists!$C$23:$D$27,2,FALSE)))-(V445*W445)*(1-IF(X445="",0,VLOOKUP(X445,Lists!$C$23:$D$27,2,FALSE))))/1000*VLOOKUP(F445,Lists!$C$16:$E$20,3,FALSE)*E445,"")</f>
        <v/>
      </c>
      <c r="AF445" s="125" t="str" cm="1">
        <f t="array" ref="AF445">IFERROR(V445*_xlfn.XLOOKUP(1,(P445=Lists!$G$20:$G$63)*(Q445=Lists!$H$20:$H$63),Lists!$I$20:$I$63),"")</f>
        <v/>
      </c>
      <c r="AG445" s="125" t="str">
        <f>IFERROR(IF(I445=X445,"",IF(X445="","",VLOOKUP(X445,Lists!$G$66:$H$70,2,FALSE)*V445*W445)),"")</f>
        <v/>
      </c>
      <c r="AH445" s="108" t="str">
        <f>IFERROR(VLOOKUP(J445,Lists!$G$3:$J$17,2,FALSE),"")</f>
        <v/>
      </c>
      <c r="AI445" s="108" t="str">
        <f>IFERROR(VLOOKUP(J445,Lists!$G$3:$J$17,3,FALSE),"")</f>
        <v/>
      </c>
      <c r="AJ445" s="108" t="str">
        <f>IFERROR(VLOOKUP(J445,Lists!$G$3:$J$17,4,FALSE),"")</f>
        <v/>
      </c>
      <c r="AK445" s="108" t="str">
        <f>IFERROR(VLOOKUP(P445,Lists!$C$30:$D$47,2,FALSE),"")</f>
        <v/>
      </c>
    </row>
    <row r="446" spans="2:37" x14ac:dyDescent="0.25">
      <c r="B446" s="5"/>
      <c r="C446" s="5"/>
      <c r="D446" s="122" t="str">
        <f>IFERROR(VLOOKUP(C446,Lists!$B$3:$E$13,3,FALSE),"")</f>
        <v/>
      </c>
      <c r="E446" s="123" t="str">
        <f>IFERROR(VLOOKUP(C446,Lists!$B$3:$E$13,4,FALSE),"")</f>
        <v/>
      </c>
      <c r="F446" s="5"/>
      <c r="H446" s="5"/>
      <c r="I446" s="5"/>
      <c r="J446" s="5"/>
      <c r="K446" s="5"/>
      <c r="L446" s="5"/>
      <c r="M446" s="5"/>
      <c r="N446" s="122" t="str" cm="1">
        <f t="array" ref="N446">IFERROR(_xlfn.XLOOKUP(1,(J446=Lists!$AC$3:$AC$886)*(K446=Lists!$AD$3:$AD$886)*(L446=Lists!$AE$3:$AE$886)*(M446=Lists!$AF$3:$AF$886),Lists!$AG$3:$AG$886),"")</f>
        <v/>
      </c>
      <c r="P446" s="5"/>
      <c r="Q446" s="5"/>
      <c r="R446" s="5"/>
      <c r="S446" s="5"/>
      <c r="T446" s="5"/>
      <c r="U446" s="5"/>
      <c r="V446" s="5"/>
      <c r="W446" s="5"/>
      <c r="X446" s="5"/>
      <c r="Z446" s="122" t="str">
        <f>IFERROR(((H446*N446)-(V446*W446))/1000*VLOOKUP(F446,Lists!$C$16:$E$20,2,FALSE)*D446,"")</f>
        <v/>
      </c>
      <c r="AA446" s="124" t="str">
        <f>IFERROR(((H446*N446)-(V446*W446))/1000*VLOOKUP(F446,Lists!$C$16:$E$20,3,FALSE)*E446,"")</f>
        <v/>
      </c>
      <c r="AB446" s="122" t="str">
        <f t="shared" si="13"/>
        <v/>
      </c>
      <c r="AC446" s="124" t="str">
        <f t="shared" si="12"/>
        <v/>
      </c>
      <c r="AD446" s="122" t="str">
        <f>IFERROR(((H446*N446)*(1-IF(I446="",0,VLOOKUP(I446,Lists!$C$23:$D$27,2,FALSE)))-(V446*W446)*(1-IF(X446="",0,VLOOKUP(X446,Lists!$C$23:$D$27,2,FALSE))))/1000*VLOOKUP(F446,Lists!$C$16:$E$20,2,FALSE)*D446,"")</f>
        <v/>
      </c>
      <c r="AE446" s="124" t="str">
        <f>IFERROR(((H446*N446)*(1-IF(I446="",0,VLOOKUP(I446,Lists!$C$23:$D$27,2,FALSE)))-(V446*W446)*(1-IF(X446="",0,VLOOKUP(X446,Lists!$C$23:$D$27,2,FALSE))))/1000*VLOOKUP(F446,Lists!$C$16:$E$20,3,FALSE)*E446,"")</f>
        <v/>
      </c>
      <c r="AF446" s="125" t="str" cm="1">
        <f t="array" ref="AF446">IFERROR(V446*_xlfn.XLOOKUP(1,(P446=Lists!$G$20:$G$63)*(Q446=Lists!$H$20:$H$63),Lists!$I$20:$I$63),"")</f>
        <v/>
      </c>
      <c r="AG446" s="125" t="str">
        <f>IFERROR(IF(I446=X446,"",IF(X446="","",VLOOKUP(X446,Lists!$G$66:$H$70,2,FALSE)*V446*W446)),"")</f>
        <v/>
      </c>
      <c r="AH446" s="108" t="str">
        <f>IFERROR(VLOOKUP(J446,Lists!$G$3:$J$17,2,FALSE),"")</f>
        <v/>
      </c>
      <c r="AI446" s="108" t="str">
        <f>IFERROR(VLOOKUP(J446,Lists!$G$3:$J$17,3,FALSE),"")</f>
        <v/>
      </c>
      <c r="AJ446" s="108" t="str">
        <f>IFERROR(VLOOKUP(J446,Lists!$G$3:$J$17,4,FALSE),"")</f>
        <v/>
      </c>
      <c r="AK446" s="108" t="str">
        <f>IFERROR(VLOOKUP(P446,Lists!$C$30:$D$47,2,FALSE),"")</f>
        <v/>
      </c>
    </row>
    <row r="447" spans="2:37" x14ac:dyDescent="0.25">
      <c r="B447" s="5"/>
      <c r="C447" s="5"/>
      <c r="D447" s="122" t="str">
        <f>IFERROR(VLOOKUP(C447,Lists!$B$3:$E$13,3,FALSE),"")</f>
        <v/>
      </c>
      <c r="E447" s="123" t="str">
        <f>IFERROR(VLOOKUP(C447,Lists!$B$3:$E$13,4,FALSE),"")</f>
        <v/>
      </c>
      <c r="F447" s="5"/>
      <c r="H447" s="5"/>
      <c r="I447" s="5"/>
      <c r="J447" s="5"/>
      <c r="K447" s="5"/>
      <c r="L447" s="5"/>
      <c r="M447" s="5"/>
      <c r="N447" s="122" t="str" cm="1">
        <f t="array" ref="N447">IFERROR(_xlfn.XLOOKUP(1,(J447=Lists!$AC$3:$AC$886)*(K447=Lists!$AD$3:$AD$886)*(L447=Lists!$AE$3:$AE$886)*(M447=Lists!$AF$3:$AF$886),Lists!$AG$3:$AG$886),"")</f>
        <v/>
      </c>
      <c r="P447" s="5"/>
      <c r="Q447" s="5"/>
      <c r="R447" s="5"/>
      <c r="S447" s="5"/>
      <c r="T447" s="5"/>
      <c r="U447" s="5"/>
      <c r="V447" s="5"/>
      <c r="W447" s="5"/>
      <c r="X447" s="5"/>
      <c r="Z447" s="122" t="str">
        <f>IFERROR(((H447*N447)-(V447*W447))/1000*VLOOKUP(F447,Lists!$C$16:$E$20,2,FALSE)*D447,"")</f>
        <v/>
      </c>
      <c r="AA447" s="124" t="str">
        <f>IFERROR(((H447*N447)-(V447*W447))/1000*VLOOKUP(F447,Lists!$C$16:$E$20,3,FALSE)*E447,"")</f>
        <v/>
      </c>
      <c r="AB447" s="122" t="str">
        <f t="shared" si="13"/>
        <v/>
      </c>
      <c r="AC447" s="124" t="str">
        <f t="shared" si="12"/>
        <v/>
      </c>
      <c r="AD447" s="122" t="str">
        <f>IFERROR(((H447*N447)*(1-IF(I447="",0,VLOOKUP(I447,Lists!$C$23:$D$27,2,FALSE)))-(V447*W447)*(1-IF(X447="",0,VLOOKUP(X447,Lists!$C$23:$D$27,2,FALSE))))/1000*VLOOKUP(F447,Lists!$C$16:$E$20,2,FALSE)*D447,"")</f>
        <v/>
      </c>
      <c r="AE447" s="124" t="str">
        <f>IFERROR(((H447*N447)*(1-IF(I447="",0,VLOOKUP(I447,Lists!$C$23:$D$27,2,FALSE)))-(V447*W447)*(1-IF(X447="",0,VLOOKUP(X447,Lists!$C$23:$D$27,2,FALSE))))/1000*VLOOKUP(F447,Lists!$C$16:$E$20,3,FALSE)*E447,"")</f>
        <v/>
      </c>
      <c r="AF447" s="125" t="str" cm="1">
        <f t="array" ref="AF447">IFERROR(V447*_xlfn.XLOOKUP(1,(P447=Lists!$G$20:$G$63)*(Q447=Lists!$H$20:$H$63),Lists!$I$20:$I$63),"")</f>
        <v/>
      </c>
      <c r="AG447" s="125" t="str">
        <f>IFERROR(IF(I447=X447,"",IF(X447="","",VLOOKUP(X447,Lists!$G$66:$H$70,2,FALSE)*V447*W447)),"")</f>
        <v/>
      </c>
      <c r="AH447" s="108" t="str">
        <f>IFERROR(VLOOKUP(J447,Lists!$G$3:$J$17,2,FALSE),"")</f>
        <v/>
      </c>
      <c r="AI447" s="108" t="str">
        <f>IFERROR(VLOOKUP(J447,Lists!$G$3:$J$17,3,FALSE),"")</f>
        <v/>
      </c>
      <c r="AJ447" s="108" t="str">
        <f>IFERROR(VLOOKUP(J447,Lists!$G$3:$J$17,4,FALSE),"")</f>
        <v/>
      </c>
      <c r="AK447" s="108" t="str">
        <f>IFERROR(VLOOKUP(P447,Lists!$C$30:$D$47,2,FALSE),"")</f>
        <v/>
      </c>
    </row>
    <row r="448" spans="2:37" x14ac:dyDescent="0.25">
      <c r="B448" s="5"/>
      <c r="C448" s="5"/>
      <c r="D448" s="122" t="str">
        <f>IFERROR(VLOOKUP(C448,Lists!$B$3:$E$13,3,FALSE),"")</f>
        <v/>
      </c>
      <c r="E448" s="123" t="str">
        <f>IFERROR(VLOOKUP(C448,Lists!$B$3:$E$13,4,FALSE),"")</f>
        <v/>
      </c>
      <c r="F448" s="5"/>
      <c r="H448" s="5"/>
      <c r="I448" s="5"/>
      <c r="J448" s="5"/>
      <c r="K448" s="5"/>
      <c r="L448" s="5"/>
      <c r="M448" s="5"/>
      <c r="N448" s="122" t="str" cm="1">
        <f t="array" ref="N448">IFERROR(_xlfn.XLOOKUP(1,(J448=Lists!$AC$3:$AC$886)*(K448=Lists!$AD$3:$AD$886)*(L448=Lists!$AE$3:$AE$886)*(M448=Lists!$AF$3:$AF$886),Lists!$AG$3:$AG$886),"")</f>
        <v/>
      </c>
      <c r="P448" s="5"/>
      <c r="Q448" s="5"/>
      <c r="R448" s="5"/>
      <c r="S448" s="5"/>
      <c r="T448" s="5"/>
      <c r="U448" s="5"/>
      <c r="V448" s="5"/>
      <c r="W448" s="5"/>
      <c r="X448" s="5"/>
      <c r="Z448" s="122" t="str">
        <f>IFERROR(((H448*N448)-(V448*W448))/1000*VLOOKUP(F448,Lists!$C$16:$E$20,2,FALSE)*D448,"")</f>
        <v/>
      </c>
      <c r="AA448" s="124" t="str">
        <f>IFERROR(((H448*N448)-(V448*W448))/1000*VLOOKUP(F448,Lists!$C$16:$E$20,3,FALSE)*E448,"")</f>
        <v/>
      </c>
      <c r="AB448" s="122" t="str">
        <f t="shared" si="13"/>
        <v/>
      </c>
      <c r="AC448" s="124" t="str">
        <f t="shared" si="12"/>
        <v/>
      </c>
      <c r="AD448" s="122" t="str">
        <f>IFERROR(((H448*N448)*(1-IF(I448="",0,VLOOKUP(I448,Lists!$C$23:$D$27,2,FALSE)))-(V448*W448)*(1-IF(X448="",0,VLOOKUP(X448,Lists!$C$23:$D$27,2,FALSE))))/1000*VLOOKUP(F448,Lists!$C$16:$E$20,2,FALSE)*D448,"")</f>
        <v/>
      </c>
      <c r="AE448" s="124" t="str">
        <f>IFERROR(((H448*N448)*(1-IF(I448="",0,VLOOKUP(I448,Lists!$C$23:$D$27,2,FALSE)))-(V448*W448)*(1-IF(X448="",0,VLOOKUP(X448,Lists!$C$23:$D$27,2,FALSE))))/1000*VLOOKUP(F448,Lists!$C$16:$E$20,3,FALSE)*E448,"")</f>
        <v/>
      </c>
      <c r="AF448" s="125" t="str" cm="1">
        <f t="array" ref="AF448">IFERROR(V448*_xlfn.XLOOKUP(1,(P448=Lists!$G$20:$G$63)*(Q448=Lists!$H$20:$H$63),Lists!$I$20:$I$63),"")</f>
        <v/>
      </c>
      <c r="AG448" s="125" t="str">
        <f>IFERROR(IF(I448=X448,"",IF(X448="","",VLOOKUP(X448,Lists!$G$66:$H$70,2,FALSE)*V448*W448)),"")</f>
        <v/>
      </c>
      <c r="AH448" s="108" t="str">
        <f>IFERROR(VLOOKUP(J448,Lists!$G$3:$J$17,2,FALSE),"")</f>
        <v/>
      </c>
      <c r="AI448" s="108" t="str">
        <f>IFERROR(VLOOKUP(J448,Lists!$G$3:$J$17,3,FALSE),"")</f>
        <v/>
      </c>
      <c r="AJ448" s="108" t="str">
        <f>IFERROR(VLOOKUP(J448,Lists!$G$3:$J$17,4,FALSE),"")</f>
        <v/>
      </c>
      <c r="AK448" s="108" t="str">
        <f>IFERROR(VLOOKUP(P448,Lists!$C$30:$D$47,2,FALSE),"")</f>
        <v/>
      </c>
    </row>
    <row r="449" spans="2:37" x14ac:dyDescent="0.25">
      <c r="B449" s="5"/>
      <c r="C449" s="5"/>
      <c r="D449" s="122" t="str">
        <f>IFERROR(VLOOKUP(C449,Lists!$B$3:$E$13,3,FALSE),"")</f>
        <v/>
      </c>
      <c r="E449" s="123" t="str">
        <f>IFERROR(VLOOKUP(C449,Lists!$B$3:$E$13,4,FALSE),"")</f>
        <v/>
      </c>
      <c r="F449" s="5"/>
      <c r="H449" s="5"/>
      <c r="I449" s="5"/>
      <c r="J449" s="5"/>
      <c r="K449" s="5"/>
      <c r="L449" s="5"/>
      <c r="M449" s="5"/>
      <c r="N449" s="122" t="str" cm="1">
        <f t="array" ref="N449">IFERROR(_xlfn.XLOOKUP(1,(J449=Lists!$AC$3:$AC$886)*(K449=Lists!$AD$3:$AD$886)*(L449=Lists!$AE$3:$AE$886)*(M449=Lists!$AF$3:$AF$886),Lists!$AG$3:$AG$886),"")</f>
        <v/>
      </c>
      <c r="P449" s="5"/>
      <c r="Q449" s="5"/>
      <c r="R449" s="5"/>
      <c r="S449" s="5"/>
      <c r="T449" s="5"/>
      <c r="U449" s="5"/>
      <c r="V449" s="5"/>
      <c r="W449" s="5"/>
      <c r="X449" s="5"/>
      <c r="Z449" s="122" t="str">
        <f>IFERROR(((H449*N449)-(V449*W449))/1000*VLOOKUP(F449,Lists!$C$16:$E$20,2,FALSE)*D449,"")</f>
        <v/>
      </c>
      <c r="AA449" s="124" t="str">
        <f>IFERROR(((H449*N449)-(V449*W449))/1000*VLOOKUP(F449,Lists!$C$16:$E$20,3,FALSE)*E449,"")</f>
        <v/>
      </c>
      <c r="AB449" s="122" t="str">
        <f t="shared" si="13"/>
        <v/>
      </c>
      <c r="AC449" s="124" t="str">
        <f t="shared" si="12"/>
        <v/>
      </c>
      <c r="AD449" s="122" t="str">
        <f>IFERROR(((H449*N449)*(1-IF(I449="",0,VLOOKUP(I449,Lists!$C$23:$D$27,2,FALSE)))-(V449*W449)*(1-IF(X449="",0,VLOOKUP(X449,Lists!$C$23:$D$27,2,FALSE))))/1000*VLOOKUP(F449,Lists!$C$16:$E$20,2,FALSE)*D449,"")</f>
        <v/>
      </c>
      <c r="AE449" s="124" t="str">
        <f>IFERROR(((H449*N449)*(1-IF(I449="",0,VLOOKUP(I449,Lists!$C$23:$D$27,2,FALSE)))-(V449*W449)*(1-IF(X449="",0,VLOOKUP(X449,Lists!$C$23:$D$27,2,FALSE))))/1000*VLOOKUP(F449,Lists!$C$16:$E$20,3,FALSE)*E449,"")</f>
        <v/>
      </c>
      <c r="AF449" s="125" t="str" cm="1">
        <f t="array" ref="AF449">IFERROR(V449*_xlfn.XLOOKUP(1,(P449=Lists!$G$20:$G$63)*(Q449=Lists!$H$20:$H$63),Lists!$I$20:$I$63),"")</f>
        <v/>
      </c>
      <c r="AG449" s="125" t="str">
        <f>IFERROR(IF(I449=X449,"",IF(X449="","",VLOOKUP(X449,Lists!$G$66:$H$70,2,FALSE)*V449*W449)),"")</f>
        <v/>
      </c>
      <c r="AH449" s="108" t="str">
        <f>IFERROR(VLOOKUP(J449,Lists!$G$3:$J$17,2,FALSE),"")</f>
        <v/>
      </c>
      <c r="AI449" s="108" t="str">
        <f>IFERROR(VLOOKUP(J449,Lists!$G$3:$J$17,3,FALSE),"")</f>
        <v/>
      </c>
      <c r="AJ449" s="108" t="str">
        <f>IFERROR(VLOOKUP(J449,Lists!$G$3:$J$17,4,FALSE),"")</f>
        <v/>
      </c>
      <c r="AK449" s="108" t="str">
        <f>IFERROR(VLOOKUP(P449,Lists!$C$30:$D$47,2,FALSE),"")</f>
        <v/>
      </c>
    </row>
    <row r="450" spans="2:37" x14ac:dyDescent="0.25">
      <c r="B450" s="5"/>
      <c r="C450" s="5"/>
      <c r="D450" s="122" t="str">
        <f>IFERROR(VLOOKUP(C450,Lists!$B$3:$E$13,3,FALSE),"")</f>
        <v/>
      </c>
      <c r="E450" s="123" t="str">
        <f>IFERROR(VLOOKUP(C450,Lists!$B$3:$E$13,4,FALSE),"")</f>
        <v/>
      </c>
      <c r="F450" s="5"/>
      <c r="H450" s="5"/>
      <c r="I450" s="5"/>
      <c r="J450" s="5"/>
      <c r="K450" s="5"/>
      <c r="L450" s="5"/>
      <c r="M450" s="5"/>
      <c r="N450" s="122" t="str" cm="1">
        <f t="array" ref="N450">IFERROR(_xlfn.XLOOKUP(1,(J450=Lists!$AC$3:$AC$886)*(K450=Lists!$AD$3:$AD$886)*(L450=Lists!$AE$3:$AE$886)*(M450=Lists!$AF$3:$AF$886),Lists!$AG$3:$AG$886),"")</f>
        <v/>
      </c>
      <c r="P450" s="5"/>
      <c r="Q450" s="5"/>
      <c r="R450" s="5"/>
      <c r="S450" s="5"/>
      <c r="T450" s="5"/>
      <c r="U450" s="5"/>
      <c r="V450" s="5"/>
      <c r="W450" s="5"/>
      <c r="X450" s="5"/>
      <c r="Z450" s="122" t="str">
        <f>IFERROR(((H450*N450)-(V450*W450))/1000*VLOOKUP(F450,Lists!$C$16:$E$20,2,FALSE)*D450,"")</f>
        <v/>
      </c>
      <c r="AA450" s="124" t="str">
        <f>IFERROR(((H450*N450)-(V450*W450))/1000*VLOOKUP(F450,Lists!$C$16:$E$20,3,FALSE)*E450,"")</f>
        <v/>
      </c>
      <c r="AB450" s="122" t="str">
        <f t="shared" si="13"/>
        <v/>
      </c>
      <c r="AC450" s="124" t="str">
        <f t="shared" si="12"/>
        <v/>
      </c>
      <c r="AD450" s="122" t="str">
        <f>IFERROR(((H450*N450)*(1-IF(I450="",0,VLOOKUP(I450,Lists!$C$23:$D$27,2,FALSE)))-(V450*W450)*(1-IF(X450="",0,VLOOKUP(X450,Lists!$C$23:$D$27,2,FALSE))))/1000*VLOOKUP(F450,Lists!$C$16:$E$20,2,FALSE)*D450,"")</f>
        <v/>
      </c>
      <c r="AE450" s="124" t="str">
        <f>IFERROR(((H450*N450)*(1-IF(I450="",0,VLOOKUP(I450,Lists!$C$23:$D$27,2,FALSE)))-(V450*W450)*(1-IF(X450="",0,VLOOKUP(X450,Lists!$C$23:$D$27,2,FALSE))))/1000*VLOOKUP(F450,Lists!$C$16:$E$20,3,FALSE)*E450,"")</f>
        <v/>
      </c>
      <c r="AF450" s="125" t="str" cm="1">
        <f t="array" ref="AF450">IFERROR(V450*_xlfn.XLOOKUP(1,(P450=Lists!$G$20:$G$63)*(Q450=Lists!$H$20:$H$63),Lists!$I$20:$I$63),"")</f>
        <v/>
      </c>
      <c r="AG450" s="125" t="str">
        <f>IFERROR(IF(I450=X450,"",IF(X450="","",VLOOKUP(X450,Lists!$G$66:$H$70,2,FALSE)*V450*W450)),"")</f>
        <v/>
      </c>
      <c r="AH450" s="108" t="str">
        <f>IFERROR(VLOOKUP(J450,Lists!$G$3:$J$17,2,FALSE),"")</f>
        <v/>
      </c>
      <c r="AI450" s="108" t="str">
        <f>IFERROR(VLOOKUP(J450,Lists!$G$3:$J$17,3,FALSE),"")</f>
        <v/>
      </c>
      <c r="AJ450" s="108" t="str">
        <f>IFERROR(VLOOKUP(J450,Lists!$G$3:$J$17,4,FALSE),"")</f>
        <v/>
      </c>
      <c r="AK450" s="108" t="str">
        <f>IFERROR(VLOOKUP(P450,Lists!$C$30:$D$47,2,FALSE),"")</f>
        <v/>
      </c>
    </row>
    <row r="451" spans="2:37" x14ac:dyDescent="0.25">
      <c r="B451" s="5"/>
      <c r="C451" s="5"/>
      <c r="D451" s="122" t="str">
        <f>IFERROR(VLOOKUP(C451,Lists!$B$3:$E$13,3,FALSE),"")</f>
        <v/>
      </c>
      <c r="E451" s="123" t="str">
        <f>IFERROR(VLOOKUP(C451,Lists!$B$3:$E$13,4,FALSE),"")</f>
        <v/>
      </c>
      <c r="F451" s="5"/>
      <c r="H451" s="5"/>
      <c r="I451" s="5"/>
      <c r="J451" s="5"/>
      <c r="K451" s="5"/>
      <c r="L451" s="5"/>
      <c r="M451" s="5"/>
      <c r="N451" s="122" t="str" cm="1">
        <f t="array" ref="N451">IFERROR(_xlfn.XLOOKUP(1,(J451=Lists!$AC$3:$AC$886)*(K451=Lists!$AD$3:$AD$886)*(L451=Lists!$AE$3:$AE$886)*(M451=Lists!$AF$3:$AF$886),Lists!$AG$3:$AG$886),"")</f>
        <v/>
      </c>
      <c r="P451" s="5"/>
      <c r="Q451" s="5"/>
      <c r="R451" s="5"/>
      <c r="S451" s="5"/>
      <c r="T451" s="5"/>
      <c r="U451" s="5"/>
      <c r="V451" s="5"/>
      <c r="W451" s="5"/>
      <c r="X451" s="5"/>
      <c r="Z451" s="122" t="str">
        <f>IFERROR(((H451*N451)-(V451*W451))/1000*VLOOKUP(F451,Lists!$C$16:$E$20,2,FALSE)*D451,"")</f>
        <v/>
      </c>
      <c r="AA451" s="124" t="str">
        <f>IFERROR(((H451*N451)-(V451*W451))/1000*VLOOKUP(F451,Lists!$C$16:$E$20,3,FALSE)*E451,"")</f>
        <v/>
      </c>
      <c r="AB451" s="122" t="str">
        <f t="shared" si="13"/>
        <v/>
      </c>
      <c r="AC451" s="124" t="str">
        <f t="shared" si="12"/>
        <v/>
      </c>
      <c r="AD451" s="122" t="str">
        <f>IFERROR(((H451*N451)*(1-IF(I451="",0,VLOOKUP(I451,Lists!$C$23:$D$27,2,FALSE)))-(V451*W451)*(1-IF(X451="",0,VLOOKUP(X451,Lists!$C$23:$D$27,2,FALSE))))/1000*VLOOKUP(F451,Lists!$C$16:$E$20,2,FALSE)*D451,"")</f>
        <v/>
      </c>
      <c r="AE451" s="124" t="str">
        <f>IFERROR(((H451*N451)*(1-IF(I451="",0,VLOOKUP(I451,Lists!$C$23:$D$27,2,FALSE)))-(V451*W451)*(1-IF(X451="",0,VLOOKUP(X451,Lists!$C$23:$D$27,2,FALSE))))/1000*VLOOKUP(F451,Lists!$C$16:$E$20,3,FALSE)*E451,"")</f>
        <v/>
      </c>
      <c r="AF451" s="125" t="str" cm="1">
        <f t="array" ref="AF451">IFERROR(V451*_xlfn.XLOOKUP(1,(P451=Lists!$G$20:$G$63)*(Q451=Lists!$H$20:$H$63),Lists!$I$20:$I$63),"")</f>
        <v/>
      </c>
      <c r="AG451" s="125" t="str">
        <f>IFERROR(IF(I451=X451,"",IF(X451="","",VLOOKUP(X451,Lists!$G$66:$H$70,2,FALSE)*V451*W451)),"")</f>
        <v/>
      </c>
      <c r="AH451" s="108" t="str">
        <f>IFERROR(VLOOKUP(J451,Lists!$G$3:$J$17,2,FALSE),"")</f>
        <v/>
      </c>
      <c r="AI451" s="108" t="str">
        <f>IFERROR(VLOOKUP(J451,Lists!$G$3:$J$17,3,FALSE),"")</f>
        <v/>
      </c>
      <c r="AJ451" s="108" t="str">
        <f>IFERROR(VLOOKUP(J451,Lists!$G$3:$J$17,4,FALSE),"")</f>
        <v/>
      </c>
      <c r="AK451" s="108" t="str">
        <f>IFERROR(VLOOKUP(P451,Lists!$C$30:$D$47,2,FALSE),"")</f>
        <v/>
      </c>
    </row>
    <row r="452" spans="2:37" x14ac:dyDescent="0.25">
      <c r="B452" s="5"/>
      <c r="C452" s="5"/>
      <c r="D452" s="122" t="str">
        <f>IFERROR(VLOOKUP(C452,Lists!$B$3:$E$13,3,FALSE),"")</f>
        <v/>
      </c>
      <c r="E452" s="123" t="str">
        <f>IFERROR(VLOOKUP(C452,Lists!$B$3:$E$13,4,FALSE),"")</f>
        <v/>
      </c>
      <c r="F452" s="5"/>
      <c r="H452" s="5"/>
      <c r="I452" s="5"/>
      <c r="J452" s="5"/>
      <c r="K452" s="5"/>
      <c r="L452" s="5"/>
      <c r="M452" s="5"/>
      <c r="N452" s="122" t="str" cm="1">
        <f t="array" ref="N452">IFERROR(_xlfn.XLOOKUP(1,(J452=Lists!$AC$3:$AC$886)*(K452=Lists!$AD$3:$AD$886)*(L452=Lists!$AE$3:$AE$886)*(M452=Lists!$AF$3:$AF$886),Lists!$AG$3:$AG$886),"")</f>
        <v/>
      </c>
      <c r="P452" s="5"/>
      <c r="Q452" s="5"/>
      <c r="R452" s="5"/>
      <c r="S452" s="5"/>
      <c r="T452" s="5"/>
      <c r="U452" s="5"/>
      <c r="V452" s="5"/>
      <c r="W452" s="5"/>
      <c r="X452" s="5"/>
      <c r="Z452" s="122" t="str">
        <f>IFERROR(((H452*N452)-(V452*W452))/1000*VLOOKUP(F452,Lists!$C$16:$E$20,2,FALSE)*D452,"")</f>
        <v/>
      </c>
      <c r="AA452" s="124" t="str">
        <f>IFERROR(((H452*N452)-(V452*W452))/1000*VLOOKUP(F452,Lists!$C$16:$E$20,3,FALSE)*E452,"")</f>
        <v/>
      </c>
      <c r="AB452" s="122" t="str">
        <f t="shared" si="13"/>
        <v/>
      </c>
      <c r="AC452" s="124" t="str">
        <f t="shared" si="12"/>
        <v/>
      </c>
      <c r="AD452" s="122" t="str">
        <f>IFERROR(((H452*N452)*(1-IF(I452="",0,VLOOKUP(I452,Lists!$C$23:$D$27,2,FALSE)))-(V452*W452)*(1-IF(X452="",0,VLOOKUP(X452,Lists!$C$23:$D$27,2,FALSE))))/1000*VLOOKUP(F452,Lists!$C$16:$E$20,2,FALSE)*D452,"")</f>
        <v/>
      </c>
      <c r="AE452" s="124" t="str">
        <f>IFERROR(((H452*N452)*(1-IF(I452="",0,VLOOKUP(I452,Lists!$C$23:$D$27,2,FALSE)))-(V452*W452)*(1-IF(X452="",0,VLOOKUP(X452,Lists!$C$23:$D$27,2,FALSE))))/1000*VLOOKUP(F452,Lists!$C$16:$E$20,3,FALSE)*E452,"")</f>
        <v/>
      </c>
      <c r="AF452" s="125" t="str" cm="1">
        <f t="array" ref="AF452">IFERROR(V452*_xlfn.XLOOKUP(1,(P452=Lists!$G$20:$G$63)*(Q452=Lists!$H$20:$H$63),Lists!$I$20:$I$63),"")</f>
        <v/>
      </c>
      <c r="AG452" s="125" t="str">
        <f>IFERROR(IF(I452=X452,"",IF(X452="","",VLOOKUP(X452,Lists!$G$66:$H$70,2,FALSE)*V452*W452)),"")</f>
        <v/>
      </c>
      <c r="AH452" s="108" t="str">
        <f>IFERROR(VLOOKUP(J452,Lists!$G$3:$J$17,2,FALSE),"")</f>
        <v/>
      </c>
      <c r="AI452" s="108" t="str">
        <f>IFERROR(VLOOKUP(J452,Lists!$G$3:$J$17,3,FALSE),"")</f>
        <v/>
      </c>
      <c r="AJ452" s="108" t="str">
        <f>IFERROR(VLOOKUP(J452,Lists!$G$3:$J$17,4,FALSE),"")</f>
        <v/>
      </c>
      <c r="AK452" s="108" t="str">
        <f>IFERROR(VLOOKUP(P452,Lists!$C$30:$D$47,2,FALSE),"")</f>
        <v/>
      </c>
    </row>
    <row r="453" spans="2:37" x14ac:dyDescent="0.25">
      <c r="B453" s="5"/>
      <c r="C453" s="5"/>
      <c r="D453" s="122" t="str">
        <f>IFERROR(VLOOKUP(C453,Lists!$B$3:$E$13,3,FALSE),"")</f>
        <v/>
      </c>
      <c r="E453" s="123" t="str">
        <f>IFERROR(VLOOKUP(C453,Lists!$B$3:$E$13,4,FALSE),"")</f>
        <v/>
      </c>
      <c r="F453" s="5"/>
      <c r="H453" s="5"/>
      <c r="I453" s="5"/>
      <c r="J453" s="5"/>
      <c r="K453" s="5"/>
      <c r="L453" s="5"/>
      <c r="M453" s="5"/>
      <c r="N453" s="122" t="str" cm="1">
        <f t="array" ref="N453">IFERROR(_xlfn.XLOOKUP(1,(J453=Lists!$AC$3:$AC$886)*(K453=Lists!$AD$3:$AD$886)*(L453=Lists!$AE$3:$AE$886)*(M453=Lists!$AF$3:$AF$886),Lists!$AG$3:$AG$886),"")</f>
        <v/>
      </c>
      <c r="P453" s="5"/>
      <c r="Q453" s="5"/>
      <c r="R453" s="5"/>
      <c r="S453" s="5"/>
      <c r="T453" s="5"/>
      <c r="U453" s="5"/>
      <c r="V453" s="5"/>
      <c r="W453" s="5"/>
      <c r="X453" s="5"/>
      <c r="Z453" s="122" t="str">
        <f>IFERROR(((H453*N453)-(V453*W453))/1000*VLOOKUP(F453,Lists!$C$16:$E$20,2,FALSE)*D453,"")</f>
        <v/>
      </c>
      <c r="AA453" s="124" t="str">
        <f>IFERROR(((H453*N453)-(V453*W453))/1000*VLOOKUP(F453,Lists!$C$16:$E$20,3,FALSE)*E453,"")</f>
        <v/>
      </c>
      <c r="AB453" s="122" t="str">
        <f t="shared" si="13"/>
        <v/>
      </c>
      <c r="AC453" s="124" t="str">
        <f t="shared" si="12"/>
        <v/>
      </c>
      <c r="AD453" s="122" t="str">
        <f>IFERROR(((H453*N453)*(1-IF(I453="",0,VLOOKUP(I453,Lists!$C$23:$D$27,2,FALSE)))-(V453*W453)*(1-IF(X453="",0,VLOOKUP(X453,Lists!$C$23:$D$27,2,FALSE))))/1000*VLOOKUP(F453,Lists!$C$16:$E$20,2,FALSE)*D453,"")</f>
        <v/>
      </c>
      <c r="AE453" s="124" t="str">
        <f>IFERROR(((H453*N453)*(1-IF(I453="",0,VLOOKUP(I453,Lists!$C$23:$D$27,2,FALSE)))-(V453*W453)*(1-IF(X453="",0,VLOOKUP(X453,Lists!$C$23:$D$27,2,FALSE))))/1000*VLOOKUP(F453,Lists!$C$16:$E$20,3,FALSE)*E453,"")</f>
        <v/>
      </c>
      <c r="AF453" s="125" t="str" cm="1">
        <f t="array" ref="AF453">IFERROR(V453*_xlfn.XLOOKUP(1,(P453=Lists!$G$20:$G$63)*(Q453=Lists!$H$20:$H$63),Lists!$I$20:$I$63),"")</f>
        <v/>
      </c>
      <c r="AG453" s="125" t="str">
        <f>IFERROR(IF(I453=X453,"",IF(X453="","",VLOOKUP(X453,Lists!$G$66:$H$70,2,FALSE)*V453*W453)),"")</f>
        <v/>
      </c>
      <c r="AH453" s="108" t="str">
        <f>IFERROR(VLOOKUP(J453,Lists!$G$3:$J$17,2,FALSE),"")</f>
        <v/>
      </c>
      <c r="AI453" s="108" t="str">
        <f>IFERROR(VLOOKUP(J453,Lists!$G$3:$J$17,3,FALSE),"")</f>
        <v/>
      </c>
      <c r="AJ453" s="108" t="str">
        <f>IFERROR(VLOOKUP(J453,Lists!$G$3:$J$17,4,FALSE),"")</f>
        <v/>
      </c>
      <c r="AK453" s="108" t="str">
        <f>IFERROR(VLOOKUP(P453,Lists!$C$30:$D$47,2,FALSE),"")</f>
        <v/>
      </c>
    </row>
    <row r="454" spans="2:37" x14ac:dyDescent="0.25">
      <c r="B454" s="5"/>
      <c r="C454" s="5"/>
      <c r="D454" s="122" t="str">
        <f>IFERROR(VLOOKUP(C454,Lists!$B$3:$E$13,3,FALSE),"")</f>
        <v/>
      </c>
      <c r="E454" s="123" t="str">
        <f>IFERROR(VLOOKUP(C454,Lists!$B$3:$E$13,4,FALSE),"")</f>
        <v/>
      </c>
      <c r="F454" s="5"/>
      <c r="H454" s="5"/>
      <c r="I454" s="5"/>
      <c r="J454" s="5"/>
      <c r="K454" s="5"/>
      <c r="L454" s="5"/>
      <c r="M454" s="5"/>
      <c r="N454" s="122" t="str" cm="1">
        <f t="array" ref="N454">IFERROR(_xlfn.XLOOKUP(1,(J454=Lists!$AC$3:$AC$886)*(K454=Lists!$AD$3:$AD$886)*(L454=Lists!$AE$3:$AE$886)*(M454=Lists!$AF$3:$AF$886),Lists!$AG$3:$AG$886),"")</f>
        <v/>
      </c>
      <c r="P454" s="5"/>
      <c r="Q454" s="5"/>
      <c r="R454" s="5"/>
      <c r="S454" s="5"/>
      <c r="T454" s="5"/>
      <c r="U454" s="5"/>
      <c r="V454" s="5"/>
      <c r="W454" s="5"/>
      <c r="X454" s="5"/>
      <c r="Z454" s="122" t="str">
        <f>IFERROR(((H454*N454)-(V454*W454))/1000*VLOOKUP(F454,Lists!$C$16:$E$20,2,FALSE)*D454,"")</f>
        <v/>
      </c>
      <c r="AA454" s="124" t="str">
        <f>IFERROR(((H454*N454)-(V454*W454))/1000*VLOOKUP(F454,Lists!$C$16:$E$20,3,FALSE)*E454,"")</f>
        <v/>
      </c>
      <c r="AB454" s="122" t="str">
        <f t="shared" si="13"/>
        <v/>
      </c>
      <c r="AC454" s="124" t="str">
        <f t="shared" si="12"/>
        <v/>
      </c>
      <c r="AD454" s="122" t="str">
        <f>IFERROR(((H454*N454)*(1-IF(I454="",0,VLOOKUP(I454,Lists!$C$23:$D$27,2,FALSE)))-(V454*W454)*(1-IF(X454="",0,VLOOKUP(X454,Lists!$C$23:$D$27,2,FALSE))))/1000*VLOOKUP(F454,Lists!$C$16:$E$20,2,FALSE)*D454,"")</f>
        <v/>
      </c>
      <c r="AE454" s="124" t="str">
        <f>IFERROR(((H454*N454)*(1-IF(I454="",0,VLOOKUP(I454,Lists!$C$23:$D$27,2,FALSE)))-(V454*W454)*(1-IF(X454="",0,VLOOKUP(X454,Lists!$C$23:$D$27,2,FALSE))))/1000*VLOOKUP(F454,Lists!$C$16:$E$20,3,FALSE)*E454,"")</f>
        <v/>
      </c>
      <c r="AF454" s="125" t="str" cm="1">
        <f t="array" ref="AF454">IFERROR(V454*_xlfn.XLOOKUP(1,(P454=Lists!$G$20:$G$63)*(Q454=Lists!$H$20:$H$63),Lists!$I$20:$I$63),"")</f>
        <v/>
      </c>
      <c r="AG454" s="125" t="str">
        <f>IFERROR(IF(I454=X454,"",IF(X454="","",VLOOKUP(X454,Lists!$G$66:$H$70,2,FALSE)*V454*W454)),"")</f>
        <v/>
      </c>
      <c r="AH454" s="108" t="str">
        <f>IFERROR(VLOOKUP(J454,Lists!$G$3:$J$17,2,FALSE),"")</f>
        <v/>
      </c>
      <c r="AI454" s="108" t="str">
        <f>IFERROR(VLOOKUP(J454,Lists!$G$3:$J$17,3,FALSE),"")</f>
        <v/>
      </c>
      <c r="AJ454" s="108" t="str">
        <f>IFERROR(VLOOKUP(J454,Lists!$G$3:$J$17,4,FALSE),"")</f>
        <v/>
      </c>
      <c r="AK454" s="108" t="str">
        <f>IFERROR(VLOOKUP(P454,Lists!$C$30:$D$47,2,FALSE),"")</f>
        <v/>
      </c>
    </row>
    <row r="455" spans="2:37" x14ac:dyDescent="0.25">
      <c r="B455" s="5"/>
      <c r="C455" s="5"/>
      <c r="D455" s="122" t="str">
        <f>IFERROR(VLOOKUP(C455,Lists!$B$3:$E$13,3,FALSE),"")</f>
        <v/>
      </c>
      <c r="E455" s="123" t="str">
        <f>IFERROR(VLOOKUP(C455,Lists!$B$3:$E$13,4,FALSE),"")</f>
        <v/>
      </c>
      <c r="F455" s="5"/>
      <c r="H455" s="5"/>
      <c r="I455" s="5"/>
      <c r="J455" s="5"/>
      <c r="K455" s="5"/>
      <c r="L455" s="5"/>
      <c r="M455" s="5"/>
      <c r="N455" s="122" t="str" cm="1">
        <f t="array" ref="N455">IFERROR(_xlfn.XLOOKUP(1,(J455=Lists!$AC$3:$AC$886)*(K455=Lists!$AD$3:$AD$886)*(L455=Lists!$AE$3:$AE$886)*(M455=Lists!$AF$3:$AF$886),Lists!$AG$3:$AG$886),"")</f>
        <v/>
      </c>
      <c r="P455" s="5"/>
      <c r="Q455" s="5"/>
      <c r="R455" s="5"/>
      <c r="S455" s="5"/>
      <c r="T455" s="5"/>
      <c r="U455" s="5"/>
      <c r="V455" s="5"/>
      <c r="W455" s="5"/>
      <c r="X455" s="5"/>
      <c r="Z455" s="122" t="str">
        <f>IFERROR(((H455*N455)-(V455*W455))/1000*VLOOKUP(F455,Lists!$C$16:$E$20,2,FALSE)*D455,"")</f>
        <v/>
      </c>
      <c r="AA455" s="124" t="str">
        <f>IFERROR(((H455*N455)-(V455*W455))/1000*VLOOKUP(F455,Lists!$C$16:$E$20,3,FALSE)*E455,"")</f>
        <v/>
      </c>
      <c r="AB455" s="122" t="str">
        <f t="shared" si="13"/>
        <v/>
      </c>
      <c r="AC455" s="124" t="str">
        <f t="shared" si="12"/>
        <v/>
      </c>
      <c r="AD455" s="122" t="str">
        <f>IFERROR(((H455*N455)*(1-IF(I455="",0,VLOOKUP(I455,Lists!$C$23:$D$27,2,FALSE)))-(V455*W455)*(1-IF(X455="",0,VLOOKUP(X455,Lists!$C$23:$D$27,2,FALSE))))/1000*VLOOKUP(F455,Lists!$C$16:$E$20,2,FALSE)*D455,"")</f>
        <v/>
      </c>
      <c r="AE455" s="124" t="str">
        <f>IFERROR(((H455*N455)*(1-IF(I455="",0,VLOOKUP(I455,Lists!$C$23:$D$27,2,FALSE)))-(V455*W455)*(1-IF(X455="",0,VLOOKUP(X455,Lists!$C$23:$D$27,2,FALSE))))/1000*VLOOKUP(F455,Lists!$C$16:$E$20,3,FALSE)*E455,"")</f>
        <v/>
      </c>
      <c r="AF455" s="125" t="str" cm="1">
        <f t="array" ref="AF455">IFERROR(V455*_xlfn.XLOOKUP(1,(P455=Lists!$G$20:$G$63)*(Q455=Lists!$H$20:$H$63),Lists!$I$20:$I$63),"")</f>
        <v/>
      </c>
      <c r="AG455" s="125" t="str">
        <f>IFERROR(IF(I455=X455,"",IF(X455="","",VLOOKUP(X455,Lists!$G$66:$H$70,2,FALSE)*V455*W455)),"")</f>
        <v/>
      </c>
      <c r="AH455" s="108" t="str">
        <f>IFERROR(VLOOKUP(J455,Lists!$G$3:$J$17,2,FALSE),"")</f>
        <v/>
      </c>
      <c r="AI455" s="108" t="str">
        <f>IFERROR(VLOOKUP(J455,Lists!$G$3:$J$17,3,FALSE),"")</f>
        <v/>
      </c>
      <c r="AJ455" s="108" t="str">
        <f>IFERROR(VLOOKUP(J455,Lists!$G$3:$J$17,4,FALSE),"")</f>
        <v/>
      </c>
      <c r="AK455" s="108" t="str">
        <f>IFERROR(VLOOKUP(P455,Lists!$C$30:$D$47,2,FALSE),"")</f>
        <v/>
      </c>
    </row>
    <row r="456" spans="2:37" x14ac:dyDescent="0.25">
      <c r="B456" s="5"/>
      <c r="C456" s="5"/>
      <c r="D456" s="122" t="str">
        <f>IFERROR(VLOOKUP(C456,Lists!$B$3:$E$13,3,FALSE),"")</f>
        <v/>
      </c>
      <c r="E456" s="123" t="str">
        <f>IFERROR(VLOOKUP(C456,Lists!$B$3:$E$13,4,FALSE),"")</f>
        <v/>
      </c>
      <c r="F456" s="5"/>
      <c r="H456" s="5"/>
      <c r="I456" s="5"/>
      <c r="J456" s="5"/>
      <c r="K456" s="5"/>
      <c r="L456" s="5"/>
      <c r="M456" s="5"/>
      <c r="N456" s="122" t="str" cm="1">
        <f t="array" ref="N456">IFERROR(_xlfn.XLOOKUP(1,(J456=Lists!$AC$3:$AC$886)*(K456=Lists!$AD$3:$AD$886)*(L456=Lists!$AE$3:$AE$886)*(M456=Lists!$AF$3:$AF$886),Lists!$AG$3:$AG$886),"")</f>
        <v/>
      </c>
      <c r="P456" s="5"/>
      <c r="Q456" s="5"/>
      <c r="R456" s="5"/>
      <c r="S456" s="5"/>
      <c r="T456" s="5"/>
      <c r="U456" s="5"/>
      <c r="V456" s="5"/>
      <c r="W456" s="5"/>
      <c r="X456" s="5"/>
      <c r="Z456" s="122" t="str">
        <f>IFERROR(((H456*N456)-(V456*W456))/1000*VLOOKUP(F456,Lists!$C$16:$E$20,2,FALSE)*D456,"")</f>
        <v/>
      </c>
      <c r="AA456" s="124" t="str">
        <f>IFERROR(((H456*N456)-(V456*W456))/1000*VLOOKUP(F456,Lists!$C$16:$E$20,3,FALSE)*E456,"")</f>
        <v/>
      </c>
      <c r="AB456" s="122" t="str">
        <f t="shared" si="13"/>
        <v/>
      </c>
      <c r="AC456" s="124" t="str">
        <f t="shared" si="12"/>
        <v/>
      </c>
      <c r="AD456" s="122" t="str">
        <f>IFERROR(((H456*N456)*(1-IF(I456="",0,VLOOKUP(I456,Lists!$C$23:$D$27,2,FALSE)))-(V456*W456)*(1-IF(X456="",0,VLOOKUP(X456,Lists!$C$23:$D$27,2,FALSE))))/1000*VLOOKUP(F456,Lists!$C$16:$E$20,2,FALSE)*D456,"")</f>
        <v/>
      </c>
      <c r="AE456" s="124" t="str">
        <f>IFERROR(((H456*N456)*(1-IF(I456="",0,VLOOKUP(I456,Lists!$C$23:$D$27,2,FALSE)))-(V456*W456)*(1-IF(X456="",0,VLOOKUP(X456,Lists!$C$23:$D$27,2,FALSE))))/1000*VLOOKUP(F456,Lists!$C$16:$E$20,3,FALSE)*E456,"")</f>
        <v/>
      </c>
      <c r="AF456" s="125" t="str" cm="1">
        <f t="array" ref="AF456">IFERROR(V456*_xlfn.XLOOKUP(1,(P456=Lists!$G$20:$G$63)*(Q456=Lists!$H$20:$H$63),Lists!$I$20:$I$63),"")</f>
        <v/>
      </c>
      <c r="AG456" s="125" t="str">
        <f>IFERROR(IF(I456=X456,"",IF(X456="","",VLOOKUP(X456,Lists!$G$66:$H$70,2,FALSE)*V456*W456)),"")</f>
        <v/>
      </c>
      <c r="AH456" s="108" t="str">
        <f>IFERROR(VLOOKUP(J456,Lists!$G$3:$J$17,2,FALSE),"")</f>
        <v/>
      </c>
      <c r="AI456" s="108" t="str">
        <f>IFERROR(VLOOKUP(J456,Lists!$G$3:$J$17,3,FALSE),"")</f>
        <v/>
      </c>
      <c r="AJ456" s="108" t="str">
        <f>IFERROR(VLOOKUP(J456,Lists!$G$3:$J$17,4,FALSE),"")</f>
        <v/>
      </c>
      <c r="AK456" s="108" t="str">
        <f>IFERROR(VLOOKUP(P456,Lists!$C$30:$D$47,2,FALSE),"")</f>
        <v/>
      </c>
    </row>
    <row r="457" spans="2:37" x14ac:dyDescent="0.25">
      <c r="B457" s="5"/>
      <c r="C457" s="5"/>
      <c r="D457" s="122" t="str">
        <f>IFERROR(VLOOKUP(C457,Lists!$B$3:$E$13,3,FALSE),"")</f>
        <v/>
      </c>
      <c r="E457" s="123" t="str">
        <f>IFERROR(VLOOKUP(C457,Lists!$B$3:$E$13,4,FALSE),"")</f>
        <v/>
      </c>
      <c r="F457" s="5"/>
      <c r="H457" s="5"/>
      <c r="I457" s="5"/>
      <c r="J457" s="5"/>
      <c r="K457" s="5"/>
      <c r="L457" s="5"/>
      <c r="M457" s="5"/>
      <c r="N457" s="122" t="str" cm="1">
        <f t="array" ref="N457">IFERROR(_xlfn.XLOOKUP(1,(J457=Lists!$AC$3:$AC$886)*(K457=Lists!$AD$3:$AD$886)*(L457=Lists!$AE$3:$AE$886)*(M457=Lists!$AF$3:$AF$886),Lists!$AG$3:$AG$886),"")</f>
        <v/>
      </c>
      <c r="P457" s="5"/>
      <c r="Q457" s="5"/>
      <c r="R457" s="5"/>
      <c r="S457" s="5"/>
      <c r="T457" s="5"/>
      <c r="U457" s="5"/>
      <c r="V457" s="5"/>
      <c r="W457" s="5"/>
      <c r="X457" s="5"/>
      <c r="Z457" s="122" t="str">
        <f>IFERROR(((H457*N457)-(V457*W457))/1000*VLOOKUP(F457,Lists!$C$16:$E$20,2,FALSE)*D457,"")</f>
        <v/>
      </c>
      <c r="AA457" s="124" t="str">
        <f>IFERROR(((H457*N457)-(V457*W457))/1000*VLOOKUP(F457,Lists!$C$16:$E$20,3,FALSE)*E457,"")</f>
        <v/>
      </c>
      <c r="AB457" s="122" t="str">
        <f t="shared" si="13"/>
        <v/>
      </c>
      <c r="AC457" s="124" t="str">
        <f t="shared" si="12"/>
        <v/>
      </c>
      <c r="AD457" s="122" t="str">
        <f>IFERROR(((H457*N457)*(1-IF(I457="",0,VLOOKUP(I457,Lists!$C$23:$D$27,2,FALSE)))-(V457*W457)*(1-IF(X457="",0,VLOOKUP(X457,Lists!$C$23:$D$27,2,FALSE))))/1000*VLOOKUP(F457,Lists!$C$16:$E$20,2,FALSE)*D457,"")</f>
        <v/>
      </c>
      <c r="AE457" s="124" t="str">
        <f>IFERROR(((H457*N457)*(1-IF(I457="",0,VLOOKUP(I457,Lists!$C$23:$D$27,2,FALSE)))-(V457*W457)*(1-IF(X457="",0,VLOOKUP(X457,Lists!$C$23:$D$27,2,FALSE))))/1000*VLOOKUP(F457,Lists!$C$16:$E$20,3,FALSE)*E457,"")</f>
        <v/>
      </c>
      <c r="AF457" s="125" t="str" cm="1">
        <f t="array" ref="AF457">IFERROR(V457*_xlfn.XLOOKUP(1,(P457=Lists!$G$20:$G$63)*(Q457=Lists!$H$20:$H$63),Lists!$I$20:$I$63),"")</f>
        <v/>
      </c>
      <c r="AG457" s="125" t="str">
        <f>IFERROR(IF(I457=X457,"",IF(X457="","",VLOOKUP(X457,Lists!$G$66:$H$70,2,FALSE)*V457*W457)),"")</f>
        <v/>
      </c>
      <c r="AH457" s="108" t="str">
        <f>IFERROR(VLOOKUP(J457,Lists!$G$3:$J$17,2,FALSE),"")</f>
        <v/>
      </c>
      <c r="AI457" s="108" t="str">
        <f>IFERROR(VLOOKUP(J457,Lists!$G$3:$J$17,3,FALSE),"")</f>
        <v/>
      </c>
      <c r="AJ457" s="108" t="str">
        <f>IFERROR(VLOOKUP(J457,Lists!$G$3:$J$17,4,FALSE),"")</f>
        <v/>
      </c>
      <c r="AK457" s="108" t="str">
        <f>IFERROR(VLOOKUP(P457,Lists!$C$30:$D$47,2,FALSE),"")</f>
        <v/>
      </c>
    </row>
    <row r="458" spans="2:37" x14ac:dyDescent="0.25">
      <c r="B458" s="5"/>
      <c r="C458" s="5"/>
      <c r="D458" s="122" t="str">
        <f>IFERROR(VLOOKUP(C458,Lists!$B$3:$E$13,3,FALSE),"")</f>
        <v/>
      </c>
      <c r="E458" s="123" t="str">
        <f>IFERROR(VLOOKUP(C458,Lists!$B$3:$E$13,4,FALSE),"")</f>
        <v/>
      </c>
      <c r="F458" s="5"/>
      <c r="H458" s="5"/>
      <c r="I458" s="5"/>
      <c r="J458" s="5"/>
      <c r="K458" s="5"/>
      <c r="L458" s="5"/>
      <c r="M458" s="5"/>
      <c r="N458" s="122" t="str" cm="1">
        <f t="array" ref="N458">IFERROR(_xlfn.XLOOKUP(1,(J458=Lists!$AC$3:$AC$886)*(K458=Lists!$AD$3:$AD$886)*(L458=Lists!$AE$3:$AE$886)*(M458=Lists!$AF$3:$AF$886),Lists!$AG$3:$AG$886),"")</f>
        <v/>
      </c>
      <c r="P458" s="5"/>
      <c r="Q458" s="5"/>
      <c r="R458" s="5"/>
      <c r="S458" s="5"/>
      <c r="T458" s="5"/>
      <c r="U458" s="5"/>
      <c r="V458" s="5"/>
      <c r="W458" s="5"/>
      <c r="X458" s="5"/>
      <c r="Z458" s="122" t="str">
        <f>IFERROR(((H458*N458)-(V458*W458))/1000*VLOOKUP(F458,Lists!$C$16:$E$20,2,FALSE)*D458,"")</f>
        <v/>
      </c>
      <c r="AA458" s="124" t="str">
        <f>IFERROR(((H458*N458)-(V458*W458))/1000*VLOOKUP(F458,Lists!$C$16:$E$20,3,FALSE)*E458,"")</f>
        <v/>
      </c>
      <c r="AB458" s="122" t="str">
        <f t="shared" si="13"/>
        <v/>
      </c>
      <c r="AC458" s="124" t="str">
        <f t="shared" si="12"/>
        <v/>
      </c>
      <c r="AD458" s="122" t="str">
        <f>IFERROR(((H458*N458)*(1-IF(I458="",0,VLOOKUP(I458,Lists!$C$23:$D$27,2,FALSE)))-(V458*W458)*(1-IF(X458="",0,VLOOKUP(X458,Lists!$C$23:$D$27,2,FALSE))))/1000*VLOOKUP(F458,Lists!$C$16:$E$20,2,FALSE)*D458,"")</f>
        <v/>
      </c>
      <c r="AE458" s="124" t="str">
        <f>IFERROR(((H458*N458)*(1-IF(I458="",0,VLOOKUP(I458,Lists!$C$23:$D$27,2,FALSE)))-(V458*W458)*(1-IF(X458="",0,VLOOKUP(X458,Lists!$C$23:$D$27,2,FALSE))))/1000*VLOOKUP(F458,Lists!$C$16:$E$20,3,FALSE)*E458,"")</f>
        <v/>
      </c>
      <c r="AF458" s="125" t="str" cm="1">
        <f t="array" ref="AF458">IFERROR(V458*_xlfn.XLOOKUP(1,(P458=Lists!$G$20:$G$63)*(Q458=Lists!$H$20:$H$63),Lists!$I$20:$I$63),"")</f>
        <v/>
      </c>
      <c r="AG458" s="125" t="str">
        <f>IFERROR(IF(I458=X458,"",IF(X458="","",VLOOKUP(X458,Lists!$G$66:$H$70,2,FALSE)*V458*W458)),"")</f>
        <v/>
      </c>
      <c r="AH458" s="108" t="str">
        <f>IFERROR(VLOOKUP(J458,Lists!$G$3:$J$17,2,FALSE),"")</f>
        <v/>
      </c>
      <c r="AI458" s="108" t="str">
        <f>IFERROR(VLOOKUP(J458,Lists!$G$3:$J$17,3,FALSE),"")</f>
        <v/>
      </c>
      <c r="AJ458" s="108" t="str">
        <f>IFERROR(VLOOKUP(J458,Lists!$G$3:$J$17,4,FALSE),"")</f>
        <v/>
      </c>
      <c r="AK458" s="108" t="str">
        <f>IFERROR(VLOOKUP(P458,Lists!$C$30:$D$47,2,FALSE),"")</f>
        <v/>
      </c>
    </row>
    <row r="459" spans="2:37" x14ac:dyDescent="0.25">
      <c r="B459" s="5"/>
      <c r="C459" s="5"/>
      <c r="D459" s="122" t="str">
        <f>IFERROR(VLOOKUP(C459,Lists!$B$3:$E$13,3,FALSE),"")</f>
        <v/>
      </c>
      <c r="E459" s="123" t="str">
        <f>IFERROR(VLOOKUP(C459,Lists!$B$3:$E$13,4,FALSE),"")</f>
        <v/>
      </c>
      <c r="F459" s="5"/>
      <c r="H459" s="5"/>
      <c r="I459" s="5"/>
      <c r="J459" s="5"/>
      <c r="K459" s="5"/>
      <c r="L459" s="5"/>
      <c r="M459" s="5"/>
      <c r="N459" s="122" t="str" cm="1">
        <f t="array" ref="N459">IFERROR(_xlfn.XLOOKUP(1,(J459=Lists!$AC$3:$AC$886)*(K459=Lists!$AD$3:$AD$886)*(L459=Lists!$AE$3:$AE$886)*(M459=Lists!$AF$3:$AF$886),Lists!$AG$3:$AG$886),"")</f>
        <v/>
      </c>
      <c r="P459" s="5"/>
      <c r="Q459" s="5"/>
      <c r="R459" s="5"/>
      <c r="S459" s="5"/>
      <c r="T459" s="5"/>
      <c r="U459" s="5"/>
      <c r="V459" s="5"/>
      <c r="W459" s="5"/>
      <c r="X459" s="5"/>
      <c r="Z459" s="122" t="str">
        <f>IFERROR(((H459*N459)-(V459*W459))/1000*VLOOKUP(F459,Lists!$C$16:$E$20,2,FALSE)*D459,"")</f>
        <v/>
      </c>
      <c r="AA459" s="124" t="str">
        <f>IFERROR(((H459*N459)-(V459*W459))/1000*VLOOKUP(F459,Lists!$C$16:$E$20,3,FALSE)*E459,"")</f>
        <v/>
      </c>
      <c r="AB459" s="122" t="str">
        <f t="shared" si="13"/>
        <v/>
      </c>
      <c r="AC459" s="124" t="str">
        <f t="shared" si="12"/>
        <v/>
      </c>
      <c r="AD459" s="122" t="str">
        <f>IFERROR(((H459*N459)*(1-IF(I459="",0,VLOOKUP(I459,Lists!$C$23:$D$27,2,FALSE)))-(V459*W459)*(1-IF(X459="",0,VLOOKUP(X459,Lists!$C$23:$D$27,2,FALSE))))/1000*VLOOKUP(F459,Lists!$C$16:$E$20,2,FALSE)*D459,"")</f>
        <v/>
      </c>
      <c r="AE459" s="124" t="str">
        <f>IFERROR(((H459*N459)*(1-IF(I459="",0,VLOOKUP(I459,Lists!$C$23:$D$27,2,FALSE)))-(V459*W459)*(1-IF(X459="",0,VLOOKUP(X459,Lists!$C$23:$D$27,2,FALSE))))/1000*VLOOKUP(F459,Lists!$C$16:$E$20,3,FALSE)*E459,"")</f>
        <v/>
      </c>
      <c r="AF459" s="125" t="str" cm="1">
        <f t="array" ref="AF459">IFERROR(V459*_xlfn.XLOOKUP(1,(P459=Lists!$G$20:$G$63)*(Q459=Lists!$H$20:$H$63),Lists!$I$20:$I$63),"")</f>
        <v/>
      </c>
      <c r="AG459" s="125" t="str">
        <f>IFERROR(IF(I459=X459,"",IF(X459="","",VLOOKUP(X459,Lists!$G$66:$H$70,2,FALSE)*V459*W459)),"")</f>
        <v/>
      </c>
      <c r="AH459" s="108" t="str">
        <f>IFERROR(VLOOKUP(J459,Lists!$G$3:$J$17,2,FALSE),"")</f>
        <v/>
      </c>
      <c r="AI459" s="108" t="str">
        <f>IFERROR(VLOOKUP(J459,Lists!$G$3:$J$17,3,FALSE),"")</f>
        <v/>
      </c>
      <c r="AJ459" s="108" t="str">
        <f>IFERROR(VLOOKUP(J459,Lists!$G$3:$J$17,4,FALSE),"")</f>
        <v/>
      </c>
      <c r="AK459" s="108" t="str">
        <f>IFERROR(VLOOKUP(P459,Lists!$C$30:$D$47,2,FALSE),"")</f>
        <v/>
      </c>
    </row>
    <row r="460" spans="2:37" x14ac:dyDescent="0.25">
      <c r="B460" s="5"/>
      <c r="C460" s="5"/>
      <c r="D460" s="122" t="str">
        <f>IFERROR(VLOOKUP(C460,Lists!$B$3:$E$13,3,FALSE),"")</f>
        <v/>
      </c>
      <c r="E460" s="123" t="str">
        <f>IFERROR(VLOOKUP(C460,Lists!$B$3:$E$13,4,FALSE),"")</f>
        <v/>
      </c>
      <c r="F460" s="5"/>
      <c r="H460" s="5"/>
      <c r="I460" s="5"/>
      <c r="J460" s="5"/>
      <c r="K460" s="5"/>
      <c r="L460" s="5"/>
      <c r="M460" s="5"/>
      <c r="N460" s="122" t="str" cm="1">
        <f t="array" ref="N460">IFERROR(_xlfn.XLOOKUP(1,(J460=Lists!$AC$3:$AC$886)*(K460=Lists!$AD$3:$AD$886)*(L460=Lists!$AE$3:$AE$886)*(M460=Lists!$AF$3:$AF$886),Lists!$AG$3:$AG$886),"")</f>
        <v/>
      </c>
      <c r="P460" s="5"/>
      <c r="Q460" s="5"/>
      <c r="R460" s="5"/>
      <c r="S460" s="5"/>
      <c r="T460" s="5"/>
      <c r="U460" s="5"/>
      <c r="V460" s="5"/>
      <c r="W460" s="5"/>
      <c r="X460" s="5"/>
      <c r="Z460" s="122" t="str">
        <f>IFERROR(((H460*N460)-(V460*W460))/1000*VLOOKUP(F460,Lists!$C$16:$E$20,2,FALSE)*D460,"")</f>
        <v/>
      </c>
      <c r="AA460" s="124" t="str">
        <f>IFERROR(((H460*N460)-(V460*W460))/1000*VLOOKUP(F460,Lists!$C$16:$E$20,3,FALSE)*E460,"")</f>
        <v/>
      </c>
      <c r="AB460" s="122" t="str">
        <f t="shared" si="13"/>
        <v/>
      </c>
      <c r="AC460" s="124" t="str">
        <f t="shared" si="12"/>
        <v/>
      </c>
      <c r="AD460" s="122" t="str">
        <f>IFERROR(((H460*N460)*(1-IF(I460="",0,VLOOKUP(I460,Lists!$C$23:$D$27,2,FALSE)))-(V460*W460)*(1-IF(X460="",0,VLOOKUP(X460,Lists!$C$23:$D$27,2,FALSE))))/1000*VLOOKUP(F460,Lists!$C$16:$E$20,2,FALSE)*D460,"")</f>
        <v/>
      </c>
      <c r="AE460" s="124" t="str">
        <f>IFERROR(((H460*N460)*(1-IF(I460="",0,VLOOKUP(I460,Lists!$C$23:$D$27,2,FALSE)))-(V460*W460)*(1-IF(X460="",0,VLOOKUP(X460,Lists!$C$23:$D$27,2,FALSE))))/1000*VLOOKUP(F460,Lists!$C$16:$E$20,3,FALSE)*E460,"")</f>
        <v/>
      </c>
      <c r="AF460" s="125" t="str" cm="1">
        <f t="array" ref="AF460">IFERROR(V460*_xlfn.XLOOKUP(1,(P460=Lists!$G$20:$G$63)*(Q460=Lists!$H$20:$H$63),Lists!$I$20:$I$63),"")</f>
        <v/>
      </c>
      <c r="AG460" s="125" t="str">
        <f>IFERROR(IF(I460=X460,"",IF(X460="","",VLOOKUP(X460,Lists!$G$66:$H$70,2,FALSE)*V460*W460)),"")</f>
        <v/>
      </c>
      <c r="AH460" s="108" t="str">
        <f>IFERROR(VLOOKUP(J460,Lists!$G$3:$J$17,2,FALSE),"")</f>
        <v/>
      </c>
      <c r="AI460" s="108" t="str">
        <f>IFERROR(VLOOKUP(J460,Lists!$G$3:$J$17,3,FALSE),"")</f>
        <v/>
      </c>
      <c r="AJ460" s="108" t="str">
        <f>IFERROR(VLOOKUP(J460,Lists!$G$3:$J$17,4,FALSE),"")</f>
        <v/>
      </c>
      <c r="AK460" s="108" t="str">
        <f>IFERROR(VLOOKUP(P460,Lists!$C$30:$D$47,2,FALSE),"")</f>
        <v/>
      </c>
    </row>
    <row r="461" spans="2:37" x14ac:dyDescent="0.25">
      <c r="B461" s="5"/>
      <c r="C461" s="5"/>
      <c r="D461" s="122" t="str">
        <f>IFERROR(VLOOKUP(C461,Lists!$B$3:$E$13,3,FALSE),"")</f>
        <v/>
      </c>
      <c r="E461" s="123" t="str">
        <f>IFERROR(VLOOKUP(C461,Lists!$B$3:$E$13,4,FALSE),"")</f>
        <v/>
      </c>
      <c r="F461" s="5"/>
      <c r="H461" s="5"/>
      <c r="I461" s="5"/>
      <c r="J461" s="5"/>
      <c r="K461" s="5"/>
      <c r="L461" s="5"/>
      <c r="M461" s="5"/>
      <c r="N461" s="122" t="str" cm="1">
        <f t="array" ref="N461">IFERROR(_xlfn.XLOOKUP(1,(J461=Lists!$AC$3:$AC$886)*(K461=Lists!$AD$3:$AD$886)*(L461=Lists!$AE$3:$AE$886)*(M461=Lists!$AF$3:$AF$886),Lists!$AG$3:$AG$886),"")</f>
        <v/>
      </c>
      <c r="P461" s="5"/>
      <c r="Q461" s="5"/>
      <c r="R461" s="5"/>
      <c r="S461" s="5"/>
      <c r="T461" s="5"/>
      <c r="U461" s="5"/>
      <c r="V461" s="5"/>
      <c r="W461" s="5"/>
      <c r="X461" s="5"/>
      <c r="Z461" s="122" t="str">
        <f>IFERROR(((H461*N461)-(V461*W461))/1000*VLOOKUP(F461,Lists!$C$16:$E$20,2,FALSE)*D461,"")</f>
        <v/>
      </c>
      <c r="AA461" s="124" t="str">
        <f>IFERROR(((H461*N461)-(V461*W461))/1000*VLOOKUP(F461,Lists!$C$16:$E$20,3,FALSE)*E461,"")</f>
        <v/>
      </c>
      <c r="AB461" s="122" t="str">
        <f t="shared" si="13"/>
        <v/>
      </c>
      <c r="AC461" s="124" t="str">
        <f t="shared" si="12"/>
        <v/>
      </c>
      <c r="AD461" s="122" t="str">
        <f>IFERROR(((H461*N461)*(1-IF(I461="",0,VLOOKUP(I461,Lists!$C$23:$D$27,2,FALSE)))-(V461*W461)*(1-IF(X461="",0,VLOOKUP(X461,Lists!$C$23:$D$27,2,FALSE))))/1000*VLOOKUP(F461,Lists!$C$16:$E$20,2,FALSE)*D461,"")</f>
        <v/>
      </c>
      <c r="AE461" s="124" t="str">
        <f>IFERROR(((H461*N461)*(1-IF(I461="",0,VLOOKUP(I461,Lists!$C$23:$D$27,2,FALSE)))-(V461*W461)*(1-IF(X461="",0,VLOOKUP(X461,Lists!$C$23:$D$27,2,FALSE))))/1000*VLOOKUP(F461,Lists!$C$16:$E$20,3,FALSE)*E461,"")</f>
        <v/>
      </c>
      <c r="AF461" s="125" t="str" cm="1">
        <f t="array" ref="AF461">IFERROR(V461*_xlfn.XLOOKUP(1,(P461=Lists!$G$20:$G$63)*(Q461=Lists!$H$20:$H$63),Lists!$I$20:$I$63),"")</f>
        <v/>
      </c>
      <c r="AG461" s="125" t="str">
        <f>IFERROR(IF(I461=X461,"",IF(X461="","",VLOOKUP(X461,Lists!$G$66:$H$70,2,FALSE)*V461*W461)),"")</f>
        <v/>
      </c>
      <c r="AH461" s="108" t="str">
        <f>IFERROR(VLOOKUP(J461,Lists!$G$3:$J$17,2,FALSE),"")</f>
        <v/>
      </c>
      <c r="AI461" s="108" t="str">
        <f>IFERROR(VLOOKUP(J461,Lists!$G$3:$J$17,3,FALSE),"")</f>
        <v/>
      </c>
      <c r="AJ461" s="108" t="str">
        <f>IFERROR(VLOOKUP(J461,Lists!$G$3:$J$17,4,FALSE),"")</f>
        <v/>
      </c>
      <c r="AK461" s="108" t="str">
        <f>IFERROR(VLOOKUP(P461,Lists!$C$30:$D$47,2,FALSE),"")</f>
        <v/>
      </c>
    </row>
    <row r="462" spans="2:37" x14ac:dyDescent="0.25">
      <c r="B462" s="5"/>
      <c r="C462" s="5"/>
      <c r="D462" s="122" t="str">
        <f>IFERROR(VLOOKUP(C462,Lists!$B$3:$E$13,3,FALSE),"")</f>
        <v/>
      </c>
      <c r="E462" s="123" t="str">
        <f>IFERROR(VLOOKUP(C462,Lists!$B$3:$E$13,4,FALSE),"")</f>
        <v/>
      </c>
      <c r="F462" s="5"/>
      <c r="H462" s="5"/>
      <c r="I462" s="5"/>
      <c r="J462" s="5"/>
      <c r="K462" s="5"/>
      <c r="L462" s="5"/>
      <c r="M462" s="5"/>
      <c r="N462" s="122" t="str" cm="1">
        <f t="array" ref="N462">IFERROR(_xlfn.XLOOKUP(1,(J462=Lists!$AC$3:$AC$886)*(K462=Lists!$AD$3:$AD$886)*(L462=Lists!$AE$3:$AE$886)*(M462=Lists!$AF$3:$AF$886),Lists!$AG$3:$AG$886),"")</f>
        <v/>
      </c>
      <c r="P462" s="5"/>
      <c r="Q462" s="5"/>
      <c r="R462" s="5"/>
      <c r="S462" s="5"/>
      <c r="T462" s="5"/>
      <c r="U462" s="5"/>
      <c r="V462" s="5"/>
      <c r="W462" s="5"/>
      <c r="X462" s="5"/>
      <c r="Z462" s="122" t="str">
        <f>IFERROR(((H462*N462)-(V462*W462))/1000*VLOOKUP(F462,Lists!$C$16:$E$20,2,FALSE)*D462,"")</f>
        <v/>
      </c>
      <c r="AA462" s="124" t="str">
        <f>IFERROR(((H462*N462)-(V462*W462))/1000*VLOOKUP(F462,Lists!$C$16:$E$20,3,FALSE)*E462,"")</f>
        <v/>
      </c>
      <c r="AB462" s="122" t="str">
        <f t="shared" si="13"/>
        <v/>
      </c>
      <c r="AC462" s="124" t="str">
        <f t="shared" si="12"/>
        <v/>
      </c>
      <c r="AD462" s="122" t="str">
        <f>IFERROR(((H462*N462)*(1-IF(I462="",0,VLOOKUP(I462,Lists!$C$23:$D$27,2,FALSE)))-(V462*W462)*(1-IF(X462="",0,VLOOKUP(X462,Lists!$C$23:$D$27,2,FALSE))))/1000*VLOOKUP(F462,Lists!$C$16:$E$20,2,FALSE)*D462,"")</f>
        <v/>
      </c>
      <c r="AE462" s="124" t="str">
        <f>IFERROR(((H462*N462)*(1-IF(I462="",0,VLOOKUP(I462,Lists!$C$23:$D$27,2,FALSE)))-(V462*W462)*(1-IF(X462="",0,VLOOKUP(X462,Lists!$C$23:$D$27,2,FALSE))))/1000*VLOOKUP(F462,Lists!$C$16:$E$20,3,FALSE)*E462,"")</f>
        <v/>
      </c>
      <c r="AF462" s="125" t="str" cm="1">
        <f t="array" ref="AF462">IFERROR(V462*_xlfn.XLOOKUP(1,(P462=Lists!$G$20:$G$63)*(Q462=Lists!$H$20:$H$63),Lists!$I$20:$I$63),"")</f>
        <v/>
      </c>
      <c r="AG462" s="125" t="str">
        <f>IFERROR(IF(I462=X462,"",IF(X462="","",VLOOKUP(X462,Lists!$G$66:$H$70,2,FALSE)*V462*W462)),"")</f>
        <v/>
      </c>
      <c r="AH462" s="108" t="str">
        <f>IFERROR(VLOOKUP(J462,Lists!$G$3:$J$17,2,FALSE),"")</f>
        <v/>
      </c>
      <c r="AI462" s="108" t="str">
        <f>IFERROR(VLOOKUP(J462,Lists!$G$3:$J$17,3,FALSE),"")</f>
        <v/>
      </c>
      <c r="AJ462" s="108" t="str">
        <f>IFERROR(VLOOKUP(J462,Lists!$G$3:$J$17,4,FALSE),"")</f>
        <v/>
      </c>
      <c r="AK462" s="108" t="str">
        <f>IFERROR(VLOOKUP(P462,Lists!$C$30:$D$47,2,FALSE),"")</f>
        <v/>
      </c>
    </row>
    <row r="463" spans="2:37" x14ac:dyDescent="0.25">
      <c r="B463" s="5"/>
      <c r="C463" s="5"/>
      <c r="D463" s="122" t="str">
        <f>IFERROR(VLOOKUP(C463,Lists!$B$3:$E$13,3,FALSE),"")</f>
        <v/>
      </c>
      <c r="E463" s="123" t="str">
        <f>IFERROR(VLOOKUP(C463,Lists!$B$3:$E$13,4,FALSE),"")</f>
        <v/>
      </c>
      <c r="F463" s="5"/>
      <c r="H463" s="5"/>
      <c r="I463" s="5"/>
      <c r="J463" s="5"/>
      <c r="K463" s="5"/>
      <c r="L463" s="5"/>
      <c r="M463" s="5"/>
      <c r="N463" s="122" t="str" cm="1">
        <f t="array" ref="N463">IFERROR(_xlfn.XLOOKUP(1,(J463=Lists!$AC$3:$AC$886)*(K463=Lists!$AD$3:$AD$886)*(L463=Lists!$AE$3:$AE$886)*(M463=Lists!$AF$3:$AF$886),Lists!$AG$3:$AG$886),"")</f>
        <v/>
      </c>
      <c r="P463" s="5"/>
      <c r="Q463" s="5"/>
      <c r="R463" s="5"/>
      <c r="S463" s="5"/>
      <c r="T463" s="5"/>
      <c r="U463" s="5"/>
      <c r="V463" s="5"/>
      <c r="W463" s="5"/>
      <c r="X463" s="5"/>
      <c r="Z463" s="122" t="str">
        <f>IFERROR(((H463*N463)-(V463*W463))/1000*VLOOKUP(F463,Lists!$C$16:$E$20,2,FALSE)*D463,"")</f>
        <v/>
      </c>
      <c r="AA463" s="124" t="str">
        <f>IFERROR(((H463*N463)-(V463*W463))/1000*VLOOKUP(F463,Lists!$C$16:$E$20,3,FALSE)*E463,"")</f>
        <v/>
      </c>
      <c r="AB463" s="122" t="str">
        <f t="shared" si="13"/>
        <v/>
      </c>
      <c r="AC463" s="124" t="str">
        <f t="shared" si="12"/>
        <v/>
      </c>
      <c r="AD463" s="122" t="str">
        <f>IFERROR(((H463*N463)*(1-IF(I463="",0,VLOOKUP(I463,Lists!$C$23:$D$27,2,FALSE)))-(V463*W463)*(1-IF(X463="",0,VLOOKUP(X463,Lists!$C$23:$D$27,2,FALSE))))/1000*VLOOKUP(F463,Lists!$C$16:$E$20,2,FALSE)*D463,"")</f>
        <v/>
      </c>
      <c r="AE463" s="124" t="str">
        <f>IFERROR(((H463*N463)*(1-IF(I463="",0,VLOOKUP(I463,Lists!$C$23:$D$27,2,FALSE)))-(V463*W463)*(1-IF(X463="",0,VLOOKUP(X463,Lists!$C$23:$D$27,2,FALSE))))/1000*VLOOKUP(F463,Lists!$C$16:$E$20,3,FALSE)*E463,"")</f>
        <v/>
      </c>
      <c r="AF463" s="125" t="str" cm="1">
        <f t="array" ref="AF463">IFERROR(V463*_xlfn.XLOOKUP(1,(P463=Lists!$G$20:$G$63)*(Q463=Lists!$H$20:$H$63),Lists!$I$20:$I$63),"")</f>
        <v/>
      </c>
      <c r="AG463" s="125" t="str">
        <f>IFERROR(IF(I463=X463,"",IF(X463="","",VLOOKUP(X463,Lists!$G$66:$H$70,2,FALSE)*V463*W463)),"")</f>
        <v/>
      </c>
      <c r="AH463" s="108" t="str">
        <f>IFERROR(VLOOKUP(J463,Lists!$G$3:$J$17,2,FALSE),"")</f>
        <v/>
      </c>
      <c r="AI463" s="108" t="str">
        <f>IFERROR(VLOOKUP(J463,Lists!$G$3:$J$17,3,FALSE),"")</f>
        <v/>
      </c>
      <c r="AJ463" s="108" t="str">
        <f>IFERROR(VLOOKUP(J463,Lists!$G$3:$J$17,4,FALSE),"")</f>
        <v/>
      </c>
      <c r="AK463" s="108" t="str">
        <f>IFERROR(VLOOKUP(P463,Lists!$C$30:$D$47,2,FALSE),"")</f>
        <v/>
      </c>
    </row>
    <row r="464" spans="2:37" x14ac:dyDescent="0.25">
      <c r="B464" s="5"/>
      <c r="C464" s="5"/>
      <c r="D464" s="122" t="str">
        <f>IFERROR(VLOOKUP(C464,Lists!$B$3:$E$13,3,FALSE),"")</f>
        <v/>
      </c>
      <c r="E464" s="123" t="str">
        <f>IFERROR(VLOOKUP(C464,Lists!$B$3:$E$13,4,FALSE),"")</f>
        <v/>
      </c>
      <c r="F464" s="5"/>
      <c r="H464" s="5"/>
      <c r="I464" s="5"/>
      <c r="J464" s="5"/>
      <c r="K464" s="5"/>
      <c r="L464" s="5"/>
      <c r="M464" s="5"/>
      <c r="N464" s="122" t="str" cm="1">
        <f t="array" ref="N464">IFERROR(_xlfn.XLOOKUP(1,(J464=Lists!$AC$3:$AC$886)*(K464=Lists!$AD$3:$AD$886)*(L464=Lists!$AE$3:$AE$886)*(M464=Lists!$AF$3:$AF$886),Lists!$AG$3:$AG$886),"")</f>
        <v/>
      </c>
      <c r="P464" s="5"/>
      <c r="Q464" s="5"/>
      <c r="R464" s="5"/>
      <c r="S464" s="5"/>
      <c r="T464" s="5"/>
      <c r="U464" s="5"/>
      <c r="V464" s="5"/>
      <c r="W464" s="5"/>
      <c r="X464" s="5"/>
      <c r="Z464" s="122" t="str">
        <f>IFERROR(((H464*N464)-(V464*W464))/1000*VLOOKUP(F464,Lists!$C$16:$E$20,2,FALSE)*D464,"")</f>
        <v/>
      </c>
      <c r="AA464" s="124" t="str">
        <f>IFERROR(((H464*N464)-(V464*W464))/1000*VLOOKUP(F464,Lists!$C$16:$E$20,3,FALSE)*E464,"")</f>
        <v/>
      </c>
      <c r="AB464" s="122" t="str">
        <f t="shared" si="13"/>
        <v/>
      </c>
      <c r="AC464" s="124" t="str">
        <f t="shared" ref="AC464:AC526" si="14">IFERROR(AE464-AA464,"")</f>
        <v/>
      </c>
      <c r="AD464" s="122" t="str">
        <f>IFERROR(((H464*N464)*(1-IF(I464="",0,VLOOKUP(I464,Lists!$C$23:$D$27,2,FALSE)))-(V464*W464)*(1-IF(X464="",0,VLOOKUP(X464,Lists!$C$23:$D$27,2,FALSE))))/1000*VLOOKUP(F464,Lists!$C$16:$E$20,2,FALSE)*D464,"")</f>
        <v/>
      </c>
      <c r="AE464" s="124" t="str">
        <f>IFERROR(((H464*N464)*(1-IF(I464="",0,VLOOKUP(I464,Lists!$C$23:$D$27,2,FALSE)))-(V464*W464)*(1-IF(X464="",0,VLOOKUP(X464,Lists!$C$23:$D$27,2,FALSE))))/1000*VLOOKUP(F464,Lists!$C$16:$E$20,3,FALSE)*E464,"")</f>
        <v/>
      </c>
      <c r="AF464" s="125" t="str" cm="1">
        <f t="array" ref="AF464">IFERROR(V464*_xlfn.XLOOKUP(1,(P464=Lists!$G$20:$G$63)*(Q464=Lists!$H$20:$H$63),Lists!$I$20:$I$63),"")</f>
        <v/>
      </c>
      <c r="AG464" s="125" t="str">
        <f>IFERROR(IF(I464=X464,"",IF(X464="","",VLOOKUP(X464,Lists!$G$66:$H$70,2,FALSE)*V464*W464)),"")</f>
        <v/>
      </c>
      <c r="AH464" s="108" t="str">
        <f>IFERROR(VLOOKUP(J464,Lists!$G$3:$J$17,2,FALSE),"")</f>
        <v/>
      </c>
      <c r="AI464" s="108" t="str">
        <f>IFERROR(VLOOKUP(J464,Lists!$G$3:$J$17,3,FALSE),"")</f>
        <v/>
      </c>
      <c r="AJ464" s="108" t="str">
        <f>IFERROR(VLOOKUP(J464,Lists!$G$3:$J$17,4,FALSE),"")</f>
        <v/>
      </c>
      <c r="AK464" s="108" t="str">
        <f>IFERROR(VLOOKUP(P464,Lists!$C$30:$D$47,2,FALSE),"")</f>
        <v/>
      </c>
    </row>
    <row r="465" spans="2:37" x14ac:dyDescent="0.25">
      <c r="B465" s="5"/>
      <c r="C465" s="5"/>
      <c r="D465" s="122" t="str">
        <f>IFERROR(VLOOKUP(C465,Lists!$B$3:$E$13,3,FALSE),"")</f>
        <v/>
      </c>
      <c r="E465" s="123" t="str">
        <f>IFERROR(VLOOKUP(C465,Lists!$B$3:$E$13,4,FALSE),"")</f>
        <v/>
      </c>
      <c r="F465" s="5"/>
      <c r="H465" s="5"/>
      <c r="I465" s="5"/>
      <c r="J465" s="5"/>
      <c r="K465" s="5"/>
      <c r="L465" s="5"/>
      <c r="M465" s="5"/>
      <c r="N465" s="122" t="str" cm="1">
        <f t="array" ref="N465">IFERROR(_xlfn.XLOOKUP(1,(J465=Lists!$AC$3:$AC$886)*(K465=Lists!$AD$3:$AD$886)*(L465=Lists!$AE$3:$AE$886)*(M465=Lists!$AF$3:$AF$886),Lists!$AG$3:$AG$886),"")</f>
        <v/>
      </c>
      <c r="P465" s="5"/>
      <c r="Q465" s="5"/>
      <c r="R465" s="5"/>
      <c r="S465" s="5"/>
      <c r="T465" s="5"/>
      <c r="U465" s="5"/>
      <c r="V465" s="5"/>
      <c r="W465" s="5"/>
      <c r="X465" s="5"/>
      <c r="Z465" s="122" t="str">
        <f>IFERROR(((H465*N465)-(V465*W465))/1000*VLOOKUP(F465,Lists!$C$16:$E$20,2,FALSE)*D465,"")</f>
        <v/>
      </c>
      <c r="AA465" s="124" t="str">
        <f>IFERROR(((H465*N465)-(V465*W465))/1000*VLOOKUP(F465,Lists!$C$16:$E$20,3,FALSE)*E465,"")</f>
        <v/>
      </c>
      <c r="AB465" s="122" t="str">
        <f t="shared" ref="AB465:AB526" si="15">IFERROR(AD465-Z465,"")</f>
        <v/>
      </c>
      <c r="AC465" s="124" t="str">
        <f t="shared" si="14"/>
        <v/>
      </c>
      <c r="AD465" s="122" t="str">
        <f>IFERROR(((H465*N465)*(1-IF(I465="",0,VLOOKUP(I465,Lists!$C$23:$D$27,2,FALSE)))-(V465*W465)*(1-IF(X465="",0,VLOOKUP(X465,Lists!$C$23:$D$27,2,FALSE))))/1000*VLOOKUP(F465,Lists!$C$16:$E$20,2,FALSE)*D465,"")</f>
        <v/>
      </c>
      <c r="AE465" s="124" t="str">
        <f>IFERROR(((H465*N465)*(1-IF(I465="",0,VLOOKUP(I465,Lists!$C$23:$D$27,2,FALSE)))-(V465*W465)*(1-IF(X465="",0,VLOOKUP(X465,Lists!$C$23:$D$27,2,FALSE))))/1000*VLOOKUP(F465,Lists!$C$16:$E$20,3,FALSE)*E465,"")</f>
        <v/>
      </c>
      <c r="AF465" s="125" t="str" cm="1">
        <f t="array" ref="AF465">IFERROR(V465*_xlfn.XLOOKUP(1,(P465=Lists!$G$20:$G$63)*(Q465=Lists!$H$20:$H$63),Lists!$I$20:$I$63),"")</f>
        <v/>
      </c>
      <c r="AG465" s="125" t="str">
        <f>IFERROR(IF(I465=X465,"",IF(X465="","",VLOOKUP(X465,Lists!$G$66:$H$70,2,FALSE)*V465*W465)),"")</f>
        <v/>
      </c>
      <c r="AH465" s="108" t="str">
        <f>IFERROR(VLOOKUP(J465,Lists!$G$3:$J$17,2,FALSE),"")</f>
        <v/>
      </c>
      <c r="AI465" s="108" t="str">
        <f>IFERROR(VLOOKUP(J465,Lists!$G$3:$J$17,3,FALSE),"")</f>
        <v/>
      </c>
      <c r="AJ465" s="108" t="str">
        <f>IFERROR(VLOOKUP(J465,Lists!$G$3:$J$17,4,FALSE),"")</f>
        <v/>
      </c>
      <c r="AK465" s="108" t="str">
        <f>IFERROR(VLOOKUP(P465,Lists!$C$30:$D$47,2,FALSE),"")</f>
        <v/>
      </c>
    </row>
    <row r="466" spans="2:37" x14ac:dyDescent="0.25">
      <c r="B466" s="5"/>
      <c r="C466" s="5"/>
      <c r="D466" s="122" t="str">
        <f>IFERROR(VLOOKUP(C466,Lists!$B$3:$E$13,3,FALSE),"")</f>
        <v/>
      </c>
      <c r="E466" s="123" t="str">
        <f>IFERROR(VLOOKUP(C466,Lists!$B$3:$E$13,4,FALSE),"")</f>
        <v/>
      </c>
      <c r="F466" s="5"/>
      <c r="H466" s="5"/>
      <c r="I466" s="5"/>
      <c r="J466" s="5"/>
      <c r="K466" s="5"/>
      <c r="L466" s="5"/>
      <c r="M466" s="5"/>
      <c r="N466" s="122" t="str" cm="1">
        <f t="array" ref="N466">IFERROR(_xlfn.XLOOKUP(1,(J466=Lists!$AC$3:$AC$886)*(K466=Lists!$AD$3:$AD$886)*(L466=Lists!$AE$3:$AE$886)*(M466=Lists!$AF$3:$AF$886),Lists!$AG$3:$AG$886),"")</f>
        <v/>
      </c>
      <c r="P466" s="5"/>
      <c r="Q466" s="5"/>
      <c r="R466" s="5"/>
      <c r="S466" s="5"/>
      <c r="T466" s="5"/>
      <c r="U466" s="5"/>
      <c r="V466" s="5"/>
      <c r="W466" s="5"/>
      <c r="X466" s="5"/>
      <c r="Z466" s="122" t="str">
        <f>IFERROR(((H466*N466)-(V466*W466))/1000*VLOOKUP(F466,Lists!$C$16:$E$20,2,FALSE)*D466,"")</f>
        <v/>
      </c>
      <c r="AA466" s="124" t="str">
        <f>IFERROR(((H466*N466)-(V466*W466))/1000*VLOOKUP(F466,Lists!$C$16:$E$20,3,FALSE)*E466,"")</f>
        <v/>
      </c>
      <c r="AB466" s="122" t="str">
        <f t="shared" si="15"/>
        <v/>
      </c>
      <c r="AC466" s="124" t="str">
        <f t="shared" si="14"/>
        <v/>
      </c>
      <c r="AD466" s="122" t="str">
        <f>IFERROR(((H466*N466)*(1-IF(I466="",0,VLOOKUP(I466,Lists!$C$23:$D$27,2,FALSE)))-(V466*W466)*(1-IF(X466="",0,VLOOKUP(X466,Lists!$C$23:$D$27,2,FALSE))))/1000*VLOOKUP(F466,Lists!$C$16:$E$20,2,FALSE)*D466,"")</f>
        <v/>
      </c>
      <c r="AE466" s="124" t="str">
        <f>IFERROR(((H466*N466)*(1-IF(I466="",0,VLOOKUP(I466,Lists!$C$23:$D$27,2,FALSE)))-(V466*W466)*(1-IF(X466="",0,VLOOKUP(X466,Lists!$C$23:$D$27,2,FALSE))))/1000*VLOOKUP(F466,Lists!$C$16:$E$20,3,FALSE)*E466,"")</f>
        <v/>
      </c>
      <c r="AF466" s="125" t="str" cm="1">
        <f t="array" ref="AF466">IFERROR(V466*_xlfn.XLOOKUP(1,(P466=Lists!$G$20:$G$63)*(Q466=Lists!$H$20:$H$63),Lists!$I$20:$I$63),"")</f>
        <v/>
      </c>
      <c r="AG466" s="125" t="str">
        <f>IFERROR(IF(I466=X466,"",IF(X466="","",VLOOKUP(X466,Lists!$G$66:$H$70,2,FALSE)*V466*W466)),"")</f>
        <v/>
      </c>
      <c r="AH466" s="108" t="str">
        <f>IFERROR(VLOOKUP(J466,Lists!$G$3:$J$17,2,FALSE),"")</f>
        <v/>
      </c>
      <c r="AI466" s="108" t="str">
        <f>IFERROR(VLOOKUP(J466,Lists!$G$3:$J$17,3,FALSE),"")</f>
        <v/>
      </c>
      <c r="AJ466" s="108" t="str">
        <f>IFERROR(VLOOKUP(J466,Lists!$G$3:$J$17,4,FALSE),"")</f>
        <v/>
      </c>
      <c r="AK466" s="108" t="str">
        <f>IFERROR(VLOOKUP(P466,Lists!$C$30:$D$47,2,FALSE),"")</f>
        <v/>
      </c>
    </row>
    <row r="467" spans="2:37" x14ac:dyDescent="0.25">
      <c r="B467" s="5"/>
      <c r="C467" s="5"/>
      <c r="D467" s="122" t="str">
        <f>IFERROR(VLOOKUP(C467,Lists!$B$3:$E$13,3,FALSE),"")</f>
        <v/>
      </c>
      <c r="E467" s="123" t="str">
        <f>IFERROR(VLOOKUP(C467,Lists!$B$3:$E$13,4,FALSE),"")</f>
        <v/>
      </c>
      <c r="F467" s="5"/>
      <c r="H467" s="5"/>
      <c r="I467" s="5"/>
      <c r="J467" s="5"/>
      <c r="K467" s="5"/>
      <c r="L467" s="5"/>
      <c r="M467" s="5"/>
      <c r="N467" s="122" t="str" cm="1">
        <f t="array" ref="N467">IFERROR(_xlfn.XLOOKUP(1,(J467=Lists!$AC$3:$AC$886)*(K467=Lists!$AD$3:$AD$886)*(L467=Lists!$AE$3:$AE$886)*(M467=Lists!$AF$3:$AF$886),Lists!$AG$3:$AG$886),"")</f>
        <v/>
      </c>
      <c r="P467" s="5"/>
      <c r="Q467" s="5"/>
      <c r="R467" s="5"/>
      <c r="S467" s="5"/>
      <c r="T467" s="5"/>
      <c r="U467" s="5"/>
      <c r="V467" s="5"/>
      <c r="W467" s="5"/>
      <c r="X467" s="5"/>
      <c r="Z467" s="122" t="str">
        <f>IFERROR(((H467*N467)-(V467*W467))/1000*VLOOKUP(F467,Lists!$C$16:$E$20,2,FALSE)*D467,"")</f>
        <v/>
      </c>
      <c r="AA467" s="124" t="str">
        <f>IFERROR(((H467*N467)-(V467*W467))/1000*VLOOKUP(F467,Lists!$C$16:$E$20,3,FALSE)*E467,"")</f>
        <v/>
      </c>
      <c r="AB467" s="122" t="str">
        <f t="shared" si="15"/>
        <v/>
      </c>
      <c r="AC467" s="124" t="str">
        <f t="shared" si="14"/>
        <v/>
      </c>
      <c r="AD467" s="122" t="str">
        <f>IFERROR(((H467*N467)*(1-IF(I467="",0,VLOOKUP(I467,Lists!$C$23:$D$27,2,FALSE)))-(V467*W467)*(1-IF(X467="",0,VLOOKUP(X467,Lists!$C$23:$D$27,2,FALSE))))/1000*VLOOKUP(F467,Lists!$C$16:$E$20,2,FALSE)*D467,"")</f>
        <v/>
      </c>
      <c r="AE467" s="124" t="str">
        <f>IFERROR(((H467*N467)*(1-IF(I467="",0,VLOOKUP(I467,Lists!$C$23:$D$27,2,FALSE)))-(V467*W467)*(1-IF(X467="",0,VLOOKUP(X467,Lists!$C$23:$D$27,2,FALSE))))/1000*VLOOKUP(F467,Lists!$C$16:$E$20,3,FALSE)*E467,"")</f>
        <v/>
      </c>
      <c r="AF467" s="125" t="str" cm="1">
        <f t="array" ref="AF467">IFERROR(V467*_xlfn.XLOOKUP(1,(P467=Lists!$G$20:$G$63)*(Q467=Lists!$H$20:$H$63),Lists!$I$20:$I$63),"")</f>
        <v/>
      </c>
      <c r="AG467" s="125" t="str">
        <f>IFERROR(IF(I467=X467,"",IF(X467="","",VLOOKUP(X467,Lists!$G$66:$H$70,2,FALSE)*V467*W467)),"")</f>
        <v/>
      </c>
      <c r="AH467" s="108" t="str">
        <f>IFERROR(VLOOKUP(J467,Lists!$G$3:$J$17,2,FALSE),"")</f>
        <v/>
      </c>
      <c r="AI467" s="108" t="str">
        <f>IFERROR(VLOOKUP(J467,Lists!$G$3:$J$17,3,FALSE),"")</f>
        <v/>
      </c>
      <c r="AJ467" s="108" t="str">
        <f>IFERROR(VLOOKUP(J467,Lists!$G$3:$J$17,4,FALSE),"")</f>
        <v/>
      </c>
      <c r="AK467" s="108" t="str">
        <f>IFERROR(VLOOKUP(P467,Lists!$C$30:$D$47,2,FALSE),"")</f>
        <v/>
      </c>
    </row>
    <row r="468" spans="2:37" x14ac:dyDescent="0.25">
      <c r="B468" s="5"/>
      <c r="C468" s="5"/>
      <c r="D468" s="122" t="str">
        <f>IFERROR(VLOOKUP(C468,Lists!$B$3:$E$13,3,FALSE),"")</f>
        <v/>
      </c>
      <c r="E468" s="123" t="str">
        <f>IFERROR(VLOOKUP(C468,Lists!$B$3:$E$13,4,FALSE),"")</f>
        <v/>
      </c>
      <c r="F468" s="5"/>
      <c r="H468" s="5"/>
      <c r="I468" s="5"/>
      <c r="J468" s="5"/>
      <c r="K468" s="5"/>
      <c r="L468" s="5"/>
      <c r="M468" s="5"/>
      <c r="N468" s="122" t="str" cm="1">
        <f t="array" ref="N468">IFERROR(_xlfn.XLOOKUP(1,(J468=Lists!$AC$3:$AC$886)*(K468=Lists!$AD$3:$AD$886)*(L468=Lists!$AE$3:$AE$886)*(M468=Lists!$AF$3:$AF$886),Lists!$AG$3:$AG$886),"")</f>
        <v/>
      </c>
      <c r="P468" s="5"/>
      <c r="Q468" s="5"/>
      <c r="R468" s="5"/>
      <c r="S468" s="5"/>
      <c r="T468" s="5"/>
      <c r="U468" s="5"/>
      <c r="V468" s="5"/>
      <c r="W468" s="5"/>
      <c r="X468" s="5"/>
      <c r="Z468" s="122" t="str">
        <f>IFERROR(((H468*N468)-(V468*W468))/1000*VLOOKUP(F468,Lists!$C$16:$E$20,2,FALSE)*D468,"")</f>
        <v/>
      </c>
      <c r="AA468" s="124" t="str">
        <f>IFERROR(((H468*N468)-(V468*W468))/1000*VLOOKUP(F468,Lists!$C$16:$E$20,3,FALSE)*E468,"")</f>
        <v/>
      </c>
      <c r="AB468" s="122" t="str">
        <f t="shared" si="15"/>
        <v/>
      </c>
      <c r="AC468" s="124" t="str">
        <f t="shared" si="14"/>
        <v/>
      </c>
      <c r="AD468" s="122" t="str">
        <f>IFERROR(((H468*N468)*(1-IF(I468="",0,VLOOKUP(I468,Lists!$C$23:$D$27,2,FALSE)))-(V468*W468)*(1-IF(X468="",0,VLOOKUP(X468,Lists!$C$23:$D$27,2,FALSE))))/1000*VLOOKUP(F468,Lists!$C$16:$E$20,2,FALSE)*D468,"")</f>
        <v/>
      </c>
      <c r="AE468" s="124" t="str">
        <f>IFERROR(((H468*N468)*(1-IF(I468="",0,VLOOKUP(I468,Lists!$C$23:$D$27,2,FALSE)))-(V468*W468)*(1-IF(X468="",0,VLOOKUP(X468,Lists!$C$23:$D$27,2,FALSE))))/1000*VLOOKUP(F468,Lists!$C$16:$E$20,3,FALSE)*E468,"")</f>
        <v/>
      </c>
      <c r="AF468" s="125" t="str" cm="1">
        <f t="array" ref="AF468">IFERROR(V468*_xlfn.XLOOKUP(1,(P468=Lists!$G$20:$G$63)*(Q468=Lists!$H$20:$H$63),Lists!$I$20:$I$63),"")</f>
        <v/>
      </c>
      <c r="AG468" s="125" t="str">
        <f>IFERROR(IF(I468=X468,"",IF(X468="","",VLOOKUP(X468,Lists!$G$66:$H$70,2,FALSE)*V468*W468)),"")</f>
        <v/>
      </c>
      <c r="AH468" s="108" t="str">
        <f>IFERROR(VLOOKUP(J468,Lists!$G$3:$J$17,2,FALSE),"")</f>
        <v/>
      </c>
      <c r="AI468" s="108" t="str">
        <f>IFERROR(VLOOKUP(J468,Lists!$G$3:$J$17,3,FALSE),"")</f>
        <v/>
      </c>
      <c r="AJ468" s="108" t="str">
        <f>IFERROR(VLOOKUP(J468,Lists!$G$3:$J$17,4,FALSE),"")</f>
        <v/>
      </c>
      <c r="AK468" s="108" t="str">
        <f>IFERROR(VLOOKUP(P468,Lists!$C$30:$D$47,2,FALSE),"")</f>
        <v/>
      </c>
    </row>
    <row r="469" spans="2:37" x14ac:dyDescent="0.25">
      <c r="B469" s="5"/>
      <c r="C469" s="5"/>
      <c r="D469" s="122" t="str">
        <f>IFERROR(VLOOKUP(C469,Lists!$B$3:$E$13,3,FALSE),"")</f>
        <v/>
      </c>
      <c r="E469" s="123" t="str">
        <f>IFERROR(VLOOKUP(C469,Lists!$B$3:$E$13,4,FALSE),"")</f>
        <v/>
      </c>
      <c r="F469" s="5"/>
      <c r="H469" s="5"/>
      <c r="I469" s="5"/>
      <c r="J469" s="5"/>
      <c r="K469" s="5"/>
      <c r="L469" s="5"/>
      <c r="M469" s="5"/>
      <c r="N469" s="122" t="str" cm="1">
        <f t="array" ref="N469">IFERROR(_xlfn.XLOOKUP(1,(J469=Lists!$AC$3:$AC$886)*(K469=Lists!$AD$3:$AD$886)*(L469=Lists!$AE$3:$AE$886)*(M469=Lists!$AF$3:$AF$886),Lists!$AG$3:$AG$886),"")</f>
        <v/>
      </c>
      <c r="P469" s="5"/>
      <c r="Q469" s="5"/>
      <c r="R469" s="5"/>
      <c r="S469" s="5"/>
      <c r="T469" s="5"/>
      <c r="U469" s="5"/>
      <c r="V469" s="5"/>
      <c r="W469" s="5"/>
      <c r="X469" s="5"/>
      <c r="Z469" s="122" t="str">
        <f>IFERROR(((H469*N469)-(V469*W469))/1000*VLOOKUP(F469,Lists!$C$16:$E$20,2,FALSE)*D469,"")</f>
        <v/>
      </c>
      <c r="AA469" s="124" t="str">
        <f>IFERROR(((H469*N469)-(V469*W469))/1000*VLOOKUP(F469,Lists!$C$16:$E$20,3,FALSE)*E469,"")</f>
        <v/>
      </c>
      <c r="AB469" s="122" t="str">
        <f t="shared" si="15"/>
        <v/>
      </c>
      <c r="AC469" s="124" t="str">
        <f t="shared" si="14"/>
        <v/>
      </c>
      <c r="AD469" s="122" t="str">
        <f>IFERROR(((H469*N469)*(1-IF(I469="",0,VLOOKUP(I469,Lists!$C$23:$D$27,2,FALSE)))-(V469*W469)*(1-IF(X469="",0,VLOOKUP(X469,Lists!$C$23:$D$27,2,FALSE))))/1000*VLOOKUP(F469,Lists!$C$16:$E$20,2,FALSE)*D469,"")</f>
        <v/>
      </c>
      <c r="AE469" s="124" t="str">
        <f>IFERROR(((H469*N469)*(1-IF(I469="",0,VLOOKUP(I469,Lists!$C$23:$D$27,2,FALSE)))-(V469*W469)*(1-IF(X469="",0,VLOOKUP(X469,Lists!$C$23:$D$27,2,FALSE))))/1000*VLOOKUP(F469,Lists!$C$16:$E$20,3,FALSE)*E469,"")</f>
        <v/>
      </c>
      <c r="AF469" s="125" t="str" cm="1">
        <f t="array" ref="AF469">IFERROR(V469*_xlfn.XLOOKUP(1,(P469=Lists!$G$20:$G$63)*(Q469=Lists!$H$20:$H$63),Lists!$I$20:$I$63),"")</f>
        <v/>
      </c>
      <c r="AG469" s="125" t="str">
        <f>IFERROR(IF(I469=X469,"",IF(X469="","",VLOOKUP(X469,Lists!$G$66:$H$70,2,FALSE)*V469*W469)),"")</f>
        <v/>
      </c>
      <c r="AH469" s="108" t="str">
        <f>IFERROR(VLOOKUP(J469,Lists!$G$3:$J$17,2,FALSE),"")</f>
        <v/>
      </c>
      <c r="AI469" s="108" t="str">
        <f>IFERROR(VLOOKUP(J469,Lists!$G$3:$J$17,3,FALSE),"")</f>
        <v/>
      </c>
      <c r="AJ469" s="108" t="str">
        <f>IFERROR(VLOOKUP(J469,Lists!$G$3:$J$17,4,FALSE),"")</f>
        <v/>
      </c>
      <c r="AK469" s="108" t="str">
        <f>IFERROR(VLOOKUP(P469,Lists!$C$30:$D$47,2,FALSE),"")</f>
        <v/>
      </c>
    </row>
    <row r="470" spans="2:37" x14ac:dyDescent="0.25">
      <c r="B470" s="5"/>
      <c r="C470" s="5"/>
      <c r="D470" s="122" t="str">
        <f>IFERROR(VLOOKUP(C470,Lists!$B$3:$E$13,3,FALSE),"")</f>
        <v/>
      </c>
      <c r="E470" s="123" t="str">
        <f>IFERROR(VLOOKUP(C470,Lists!$B$3:$E$13,4,FALSE),"")</f>
        <v/>
      </c>
      <c r="F470" s="5"/>
      <c r="H470" s="5"/>
      <c r="I470" s="5"/>
      <c r="J470" s="5"/>
      <c r="K470" s="5"/>
      <c r="L470" s="5"/>
      <c r="M470" s="5"/>
      <c r="N470" s="122" t="str" cm="1">
        <f t="array" ref="N470">IFERROR(_xlfn.XLOOKUP(1,(J470=Lists!$AC$3:$AC$886)*(K470=Lists!$AD$3:$AD$886)*(L470=Lists!$AE$3:$AE$886)*(M470=Lists!$AF$3:$AF$886),Lists!$AG$3:$AG$886),"")</f>
        <v/>
      </c>
      <c r="P470" s="5"/>
      <c r="Q470" s="5"/>
      <c r="R470" s="5"/>
      <c r="S470" s="5"/>
      <c r="T470" s="5"/>
      <c r="U470" s="5"/>
      <c r="V470" s="5"/>
      <c r="W470" s="5"/>
      <c r="X470" s="5"/>
      <c r="Z470" s="122" t="str">
        <f>IFERROR(((H470*N470)-(V470*W470))/1000*VLOOKUP(F470,Lists!$C$16:$E$20,2,FALSE)*D470,"")</f>
        <v/>
      </c>
      <c r="AA470" s="124" t="str">
        <f>IFERROR(((H470*N470)-(V470*W470))/1000*VLOOKUP(F470,Lists!$C$16:$E$20,3,FALSE)*E470,"")</f>
        <v/>
      </c>
      <c r="AB470" s="122" t="str">
        <f t="shared" si="15"/>
        <v/>
      </c>
      <c r="AC470" s="124" t="str">
        <f t="shared" si="14"/>
        <v/>
      </c>
      <c r="AD470" s="122" t="str">
        <f>IFERROR(((H470*N470)*(1-IF(I470="",0,VLOOKUP(I470,Lists!$C$23:$D$27,2,FALSE)))-(V470*W470)*(1-IF(X470="",0,VLOOKUP(X470,Lists!$C$23:$D$27,2,FALSE))))/1000*VLOOKUP(F470,Lists!$C$16:$E$20,2,FALSE)*D470,"")</f>
        <v/>
      </c>
      <c r="AE470" s="124" t="str">
        <f>IFERROR(((H470*N470)*(1-IF(I470="",0,VLOOKUP(I470,Lists!$C$23:$D$27,2,FALSE)))-(V470*W470)*(1-IF(X470="",0,VLOOKUP(X470,Lists!$C$23:$D$27,2,FALSE))))/1000*VLOOKUP(F470,Lists!$C$16:$E$20,3,FALSE)*E470,"")</f>
        <v/>
      </c>
      <c r="AF470" s="125" t="str" cm="1">
        <f t="array" ref="AF470">IFERROR(V470*_xlfn.XLOOKUP(1,(P470=Lists!$G$20:$G$63)*(Q470=Lists!$H$20:$H$63),Lists!$I$20:$I$63),"")</f>
        <v/>
      </c>
      <c r="AG470" s="125" t="str">
        <f>IFERROR(IF(I470=X470,"",IF(X470="","",VLOOKUP(X470,Lists!$G$66:$H$70,2,FALSE)*V470*W470)),"")</f>
        <v/>
      </c>
      <c r="AH470" s="108" t="str">
        <f>IFERROR(VLOOKUP(J470,Lists!$G$3:$J$17,2,FALSE),"")</f>
        <v/>
      </c>
      <c r="AI470" s="108" t="str">
        <f>IFERROR(VLOOKUP(J470,Lists!$G$3:$J$17,3,FALSE),"")</f>
        <v/>
      </c>
      <c r="AJ470" s="108" t="str">
        <f>IFERROR(VLOOKUP(J470,Lists!$G$3:$J$17,4,FALSE),"")</f>
        <v/>
      </c>
      <c r="AK470" s="108" t="str">
        <f>IFERROR(VLOOKUP(P470,Lists!$C$30:$D$47,2,FALSE),"")</f>
        <v/>
      </c>
    </row>
    <row r="471" spans="2:37" x14ac:dyDescent="0.25">
      <c r="B471" s="5"/>
      <c r="C471" s="5"/>
      <c r="D471" s="122" t="str">
        <f>IFERROR(VLOOKUP(C471,Lists!$B$3:$E$13,3,FALSE),"")</f>
        <v/>
      </c>
      <c r="E471" s="123" t="str">
        <f>IFERROR(VLOOKUP(C471,Lists!$B$3:$E$13,4,FALSE),"")</f>
        <v/>
      </c>
      <c r="F471" s="5"/>
      <c r="H471" s="5"/>
      <c r="I471" s="5"/>
      <c r="J471" s="5"/>
      <c r="K471" s="5"/>
      <c r="L471" s="5"/>
      <c r="M471" s="5"/>
      <c r="N471" s="122" t="str" cm="1">
        <f t="array" ref="N471">IFERROR(_xlfn.XLOOKUP(1,(J471=Lists!$AC$3:$AC$886)*(K471=Lists!$AD$3:$AD$886)*(L471=Lists!$AE$3:$AE$886)*(M471=Lists!$AF$3:$AF$886),Lists!$AG$3:$AG$886),"")</f>
        <v/>
      </c>
      <c r="P471" s="5"/>
      <c r="Q471" s="5"/>
      <c r="R471" s="5"/>
      <c r="S471" s="5"/>
      <c r="T471" s="5"/>
      <c r="U471" s="5"/>
      <c r="V471" s="5"/>
      <c r="W471" s="5"/>
      <c r="X471" s="5"/>
      <c r="Z471" s="122" t="str">
        <f>IFERROR(((H471*N471)-(V471*W471))/1000*VLOOKUP(F471,Lists!$C$16:$E$20,2,FALSE)*D471,"")</f>
        <v/>
      </c>
      <c r="AA471" s="124" t="str">
        <f>IFERROR(((H471*N471)-(V471*W471))/1000*VLOOKUP(F471,Lists!$C$16:$E$20,3,FALSE)*E471,"")</f>
        <v/>
      </c>
      <c r="AB471" s="122" t="str">
        <f t="shared" si="15"/>
        <v/>
      </c>
      <c r="AC471" s="124" t="str">
        <f t="shared" si="14"/>
        <v/>
      </c>
      <c r="AD471" s="122" t="str">
        <f>IFERROR(((H471*N471)*(1-IF(I471="",0,VLOOKUP(I471,Lists!$C$23:$D$27,2,FALSE)))-(V471*W471)*(1-IF(X471="",0,VLOOKUP(X471,Lists!$C$23:$D$27,2,FALSE))))/1000*VLOOKUP(F471,Lists!$C$16:$E$20,2,FALSE)*D471,"")</f>
        <v/>
      </c>
      <c r="AE471" s="124" t="str">
        <f>IFERROR(((H471*N471)*(1-IF(I471="",0,VLOOKUP(I471,Lists!$C$23:$D$27,2,FALSE)))-(V471*W471)*(1-IF(X471="",0,VLOOKUP(X471,Lists!$C$23:$D$27,2,FALSE))))/1000*VLOOKUP(F471,Lists!$C$16:$E$20,3,FALSE)*E471,"")</f>
        <v/>
      </c>
      <c r="AF471" s="125" t="str" cm="1">
        <f t="array" ref="AF471">IFERROR(V471*_xlfn.XLOOKUP(1,(P471=Lists!$G$20:$G$63)*(Q471=Lists!$H$20:$H$63),Lists!$I$20:$I$63),"")</f>
        <v/>
      </c>
      <c r="AG471" s="125" t="str">
        <f>IFERROR(IF(I471=X471,"",IF(X471="","",VLOOKUP(X471,Lists!$G$66:$H$70,2,FALSE)*V471*W471)),"")</f>
        <v/>
      </c>
      <c r="AH471" s="108" t="str">
        <f>IFERROR(VLOOKUP(J471,Lists!$G$3:$J$17,2,FALSE),"")</f>
        <v/>
      </c>
      <c r="AI471" s="108" t="str">
        <f>IFERROR(VLOOKUP(J471,Lists!$G$3:$J$17,3,FALSE),"")</f>
        <v/>
      </c>
      <c r="AJ471" s="108" t="str">
        <f>IFERROR(VLOOKUP(J471,Lists!$G$3:$J$17,4,FALSE),"")</f>
        <v/>
      </c>
      <c r="AK471" s="108" t="str">
        <f>IFERROR(VLOOKUP(P471,Lists!$C$30:$D$47,2,FALSE),"")</f>
        <v/>
      </c>
    </row>
    <row r="472" spans="2:37" x14ac:dyDescent="0.25">
      <c r="B472" s="5"/>
      <c r="C472" s="5"/>
      <c r="D472" s="122" t="str">
        <f>IFERROR(VLOOKUP(C472,Lists!$B$3:$E$13,3,FALSE),"")</f>
        <v/>
      </c>
      <c r="E472" s="123" t="str">
        <f>IFERROR(VLOOKUP(C472,Lists!$B$3:$E$13,4,FALSE),"")</f>
        <v/>
      </c>
      <c r="F472" s="5"/>
      <c r="H472" s="5"/>
      <c r="I472" s="5"/>
      <c r="J472" s="5"/>
      <c r="K472" s="5"/>
      <c r="L472" s="5"/>
      <c r="M472" s="5"/>
      <c r="N472" s="122" t="str" cm="1">
        <f t="array" ref="N472">IFERROR(_xlfn.XLOOKUP(1,(J472=Lists!$AC$3:$AC$886)*(K472=Lists!$AD$3:$AD$886)*(L472=Lists!$AE$3:$AE$886)*(M472=Lists!$AF$3:$AF$886),Lists!$AG$3:$AG$886),"")</f>
        <v/>
      </c>
      <c r="P472" s="5"/>
      <c r="Q472" s="5"/>
      <c r="R472" s="5"/>
      <c r="S472" s="5"/>
      <c r="T472" s="5"/>
      <c r="U472" s="5"/>
      <c r="V472" s="5"/>
      <c r="W472" s="5"/>
      <c r="X472" s="5"/>
      <c r="Z472" s="122" t="str">
        <f>IFERROR(((H472*N472)-(V472*W472))/1000*VLOOKUP(F472,Lists!$C$16:$E$20,2,FALSE)*D472,"")</f>
        <v/>
      </c>
      <c r="AA472" s="124" t="str">
        <f>IFERROR(((H472*N472)-(V472*W472))/1000*VLOOKUP(F472,Lists!$C$16:$E$20,3,FALSE)*E472,"")</f>
        <v/>
      </c>
      <c r="AB472" s="122" t="str">
        <f t="shared" si="15"/>
        <v/>
      </c>
      <c r="AC472" s="124" t="str">
        <f t="shared" si="14"/>
        <v/>
      </c>
      <c r="AD472" s="122" t="str">
        <f>IFERROR(((H472*N472)*(1-IF(I472="",0,VLOOKUP(I472,Lists!$C$23:$D$27,2,FALSE)))-(V472*W472)*(1-IF(X472="",0,VLOOKUP(X472,Lists!$C$23:$D$27,2,FALSE))))/1000*VLOOKUP(F472,Lists!$C$16:$E$20,2,FALSE)*D472,"")</f>
        <v/>
      </c>
      <c r="AE472" s="124" t="str">
        <f>IFERROR(((H472*N472)*(1-IF(I472="",0,VLOOKUP(I472,Lists!$C$23:$D$27,2,FALSE)))-(V472*W472)*(1-IF(X472="",0,VLOOKUP(X472,Lists!$C$23:$D$27,2,FALSE))))/1000*VLOOKUP(F472,Lists!$C$16:$E$20,3,FALSE)*E472,"")</f>
        <v/>
      </c>
      <c r="AF472" s="125" t="str" cm="1">
        <f t="array" ref="AF472">IFERROR(V472*_xlfn.XLOOKUP(1,(P472=Lists!$G$20:$G$63)*(Q472=Lists!$H$20:$H$63),Lists!$I$20:$I$63),"")</f>
        <v/>
      </c>
      <c r="AG472" s="125" t="str">
        <f>IFERROR(IF(I472=X472,"",IF(X472="","",VLOOKUP(X472,Lists!$G$66:$H$70,2,FALSE)*V472*W472)),"")</f>
        <v/>
      </c>
      <c r="AH472" s="108" t="str">
        <f>IFERROR(VLOOKUP(J472,Lists!$G$3:$J$17,2,FALSE),"")</f>
        <v/>
      </c>
      <c r="AI472" s="108" t="str">
        <f>IFERROR(VLOOKUP(J472,Lists!$G$3:$J$17,3,FALSE),"")</f>
        <v/>
      </c>
      <c r="AJ472" s="108" t="str">
        <f>IFERROR(VLOOKUP(J472,Lists!$G$3:$J$17,4,FALSE),"")</f>
        <v/>
      </c>
      <c r="AK472" s="108" t="str">
        <f>IFERROR(VLOOKUP(P472,Lists!$C$30:$D$47,2,FALSE),"")</f>
        <v/>
      </c>
    </row>
    <row r="473" spans="2:37" x14ac:dyDescent="0.25">
      <c r="B473" s="5"/>
      <c r="C473" s="5"/>
      <c r="D473" s="122" t="str">
        <f>IFERROR(VLOOKUP(C473,Lists!$B$3:$E$13,3,FALSE),"")</f>
        <v/>
      </c>
      <c r="E473" s="123" t="str">
        <f>IFERROR(VLOOKUP(C473,Lists!$B$3:$E$13,4,FALSE),"")</f>
        <v/>
      </c>
      <c r="F473" s="5"/>
      <c r="H473" s="5"/>
      <c r="I473" s="5"/>
      <c r="J473" s="5"/>
      <c r="K473" s="5"/>
      <c r="L473" s="5"/>
      <c r="M473" s="5"/>
      <c r="N473" s="122" t="str" cm="1">
        <f t="array" ref="N473">IFERROR(_xlfn.XLOOKUP(1,(J473=Lists!$AC$3:$AC$886)*(K473=Lists!$AD$3:$AD$886)*(L473=Lists!$AE$3:$AE$886)*(M473=Lists!$AF$3:$AF$886),Lists!$AG$3:$AG$886),"")</f>
        <v/>
      </c>
      <c r="P473" s="5"/>
      <c r="Q473" s="5"/>
      <c r="R473" s="5"/>
      <c r="S473" s="5"/>
      <c r="T473" s="5"/>
      <c r="U473" s="5"/>
      <c r="V473" s="5"/>
      <c r="W473" s="5"/>
      <c r="X473" s="5"/>
      <c r="Z473" s="122" t="str">
        <f>IFERROR(((H473*N473)-(V473*W473))/1000*VLOOKUP(F473,Lists!$C$16:$E$20,2,FALSE)*D473,"")</f>
        <v/>
      </c>
      <c r="AA473" s="124" t="str">
        <f>IFERROR(((H473*N473)-(V473*W473))/1000*VLOOKUP(F473,Lists!$C$16:$E$20,3,FALSE)*E473,"")</f>
        <v/>
      </c>
      <c r="AB473" s="122" t="str">
        <f t="shared" si="15"/>
        <v/>
      </c>
      <c r="AC473" s="124" t="str">
        <f t="shared" si="14"/>
        <v/>
      </c>
      <c r="AD473" s="122" t="str">
        <f>IFERROR(((H473*N473)*(1-IF(I473="",0,VLOOKUP(I473,Lists!$C$23:$D$27,2,FALSE)))-(V473*W473)*(1-IF(X473="",0,VLOOKUP(X473,Lists!$C$23:$D$27,2,FALSE))))/1000*VLOOKUP(F473,Lists!$C$16:$E$20,2,FALSE)*D473,"")</f>
        <v/>
      </c>
      <c r="AE473" s="124" t="str">
        <f>IFERROR(((H473*N473)*(1-IF(I473="",0,VLOOKUP(I473,Lists!$C$23:$D$27,2,FALSE)))-(V473*W473)*(1-IF(X473="",0,VLOOKUP(X473,Lists!$C$23:$D$27,2,FALSE))))/1000*VLOOKUP(F473,Lists!$C$16:$E$20,3,FALSE)*E473,"")</f>
        <v/>
      </c>
      <c r="AF473" s="125" t="str" cm="1">
        <f t="array" ref="AF473">IFERROR(V473*_xlfn.XLOOKUP(1,(P473=Lists!$G$20:$G$63)*(Q473=Lists!$H$20:$H$63),Lists!$I$20:$I$63),"")</f>
        <v/>
      </c>
      <c r="AG473" s="125" t="str">
        <f>IFERROR(IF(I473=X473,"",IF(X473="","",VLOOKUP(X473,Lists!$G$66:$H$70,2,FALSE)*V473*W473)),"")</f>
        <v/>
      </c>
      <c r="AH473" s="108" t="str">
        <f>IFERROR(VLOOKUP(J473,Lists!$G$3:$J$17,2,FALSE),"")</f>
        <v/>
      </c>
      <c r="AI473" s="108" t="str">
        <f>IFERROR(VLOOKUP(J473,Lists!$G$3:$J$17,3,FALSE),"")</f>
        <v/>
      </c>
      <c r="AJ473" s="108" t="str">
        <f>IFERROR(VLOOKUP(J473,Lists!$G$3:$J$17,4,FALSE),"")</f>
        <v/>
      </c>
      <c r="AK473" s="108" t="str">
        <f>IFERROR(VLOOKUP(P473,Lists!$C$30:$D$47,2,FALSE),"")</f>
        <v/>
      </c>
    </row>
    <row r="474" spans="2:37" x14ac:dyDescent="0.25">
      <c r="B474" s="5"/>
      <c r="C474" s="5"/>
      <c r="D474" s="122" t="str">
        <f>IFERROR(VLOOKUP(C474,Lists!$B$3:$E$13,3,FALSE),"")</f>
        <v/>
      </c>
      <c r="E474" s="123" t="str">
        <f>IFERROR(VLOOKUP(C474,Lists!$B$3:$E$13,4,FALSE),"")</f>
        <v/>
      </c>
      <c r="F474" s="5"/>
      <c r="H474" s="5"/>
      <c r="I474" s="5"/>
      <c r="J474" s="5"/>
      <c r="K474" s="5"/>
      <c r="L474" s="5"/>
      <c r="M474" s="5"/>
      <c r="N474" s="122" t="str" cm="1">
        <f t="array" ref="N474">IFERROR(_xlfn.XLOOKUP(1,(J474=Lists!$AC$3:$AC$886)*(K474=Lists!$AD$3:$AD$886)*(L474=Lists!$AE$3:$AE$886)*(M474=Lists!$AF$3:$AF$886),Lists!$AG$3:$AG$886),"")</f>
        <v/>
      </c>
      <c r="P474" s="5"/>
      <c r="Q474" s="5"/>
      <c r="R474" s="5"/>
      <c r="S474" s="5"/>
      <c r="T474" s="5"/>
      <c r="U474" s="5"/>
      <c r="V474" s="5"/>
      <c r="W474" s="5"/>
      <c r="X474" s="5"/>
      <c r="Z474" s="122" t="str">
        <f>IFERROR(((H474*N474)-(V474*W474))/1000*VLOOKUP(F474,Lists!$C$16:$E$20,2,FALSE)*D474,"")</f>
        <v/>
      </c>
      <c r="AA474" s="124" t="str">
        <f>IFERROR(((H474*N474)-(V474*W474))/1000*VLOOKUP(F474,Lists!$C$16:$E$20,3,FALSE)*E474,"")</f>
        <v/>
      </c>
      <c r="AB474" s="122" t="str">
        <f t="shared" si="15"/>
        <v/>
      </c>
      <c r="AC474" s="124" t="str">
        <f t="shared" si="14"/>
        <v/>
      </c>
      <c r="AD474" s="122" t="str">
        <f>IFERROR(((H474*N474)*(1-IF(I474="",0,VLOOKUP(I474,Lists!$C$23:$D$27,2,FALSE)))-(V474*W474)*(1-IF(X474="",0,VLOOKUP(X474,Lists!$C$23:$D$27,2,FALSE))))/1000*VLOOKUP(F474,Lists!$C$16:$E$20,2,FALSE)*D474,"")</f>
        <v/>
      </c>
      <c r="AE474" s="124" t="str">
        <f>IFERROR(((H474*N474)*(1-IF(I474="",0,VLOOKUP(I474,Lists!$C$23:$D$27,2,FALSE)))-(V474*W474)*(1-IF(X474="",0,VLOOKUP(X474,Lists!$C$23:$D$27,2,FALSE))))/1000*VLOOKUP(F474,Lists!$C$16:$E$20,3,FALSE)*E474,"")</f>
        <v/>
      </c>
      <c r="AF474" s="125" t="str" cm="1">
        <f t="array" ref="AF474">IFERROR(V474*_xlfn.XLOOKUP(1,(P474=Lists!$G$20:$G$63)*(Q474=Lists!$H$20:$H$63),Lists!$I$20:$I$63),"")</f>
        <v/>
      </c>
      <c r="AG474" s="125" t="str">
        <f>IFERROR(IF(I474=X474,"",IF(X474="","",VLOOKUP(X474,Lists!$G$66:$H$70,2,FALSE)*V474*W474)),"")</f>
        <v/>
      </c>
      <c r="AH474" s="108" t="str">
        <f>IFERROR(VLOOKUP(J474,Lists!$G$3:$J$17,2,FALSE),"")</f>
        <v/>
      </c>
      <c r="AI474" s="108" t="str">
        <f>IFERROR(VLOOKUP(J474,Lists!$G$3:$J$17,3,FALSE),"")</f>
        <v/>
      </c>
      <c r="AJ474" s="108" t="str">
        <f>IFERROR(VLOOKUP(J474,Lists!$G$3:$J$17,4,FALSE),"")</f>
        <v/>
      </c>
      <c r="AK474" s="108" t="str">
        <f>IFERROR(VLOOKUP(P474,Lists!$C$30:$D$47,2,FALSE),"")</f>
        <v/>
      </c>
    </row>
    <row r="475" spans="2:37" x14ac:dyDescent="0.25">
      <c r="B475" s="5"/>
      <c r="C475" s="5"/>
      <c r="D475" s="122" t="str">
        <f>IFERROR(VLOOKUP(C475,Lists!$B$3:$E$13,3,FALSE),"")</f>
        <v/>
      </c>
      <c r="E475" s="123" t="str">
        <f>IFERROR(VLOOKUP(C475,Lists!$B$3:$E$13,4,FALSE),"")</f>
        <v/>
      </c>
      <c r="F475" s="5"/>
      <c r="H475" s="5"/>
      <c r="I475" s="5"/>
      <c r="J475" s="5"/>
      <c r="K475" s="5"/>
      <c r="L475" s="5"/>
      <c r="M475" s="5"/>
      <c r="N475" s="122" t="str" cm="1">
        <f t="array" ref="N475">IFERROR(_xlfn.XLOOKUP(1,(J475=Lists!$AC$3:$AC$886)*(K475=Lists!$AD$3:$AD$886)*(L475=Lists!$AE$3:$AE$886)*(M475=Lists!$AF$3:$AF$886),Lists!$AG$3:$AG$886),"")</f>
        <v/>
      </c>
      <c r="P475" s="5"/>
      <c r="Q475" s="5"/>
      <c r="R475" s="5"/>
      <c r="S475" s="5"/>
      <c r="T475" s="5"/>
      <c r="U475" s="5"/>
      <c r="V475" s="5"/>
      <c r="W475" s="5"/>
      <c r="X475" s="5"/>
      <c r="Z475" s="122" t="str">
        <f>IFERROR(((H475*N475)-(V475*W475))/1000*VLOOKUP(F475,Lists!$C$16:$E$20,2,FALSE)*D475,"")</f>
        <v/>
      </c>
      <c r="AA475" s="124" t="str">
        <f>IFERROR(((H475*N475)-(V475*W475))/1000*VLOOKUP(F475,Lists!$C$16:$E$20,3,FALSE)*E475,"")</f>
        <v/>
      </c>
      <c r="AB475" s="122" t="str">
        <f t="shared" si="15"/>
        <v/>
      </c>
      <c r="AC475" s="124" t="str">
        <f t="shared" si="14"/>
        <v/>
      </c>
      <c r="AD475" s="122" t="str">
        <f>IFERROR(((H475*N475)*(1-IF(I475="",0,VLOOKUP(I475,Lists!$C$23:$D$27,2,FALSE)))-(V475*W475)*(1-IF(X475="",0,VLOOKUP(X475,Lists!$C$23:$D$27,2,FALSE))))/1000*VLOOKUP(F475,Lists!$C$16:$E$20,2,FALSE)*D475,"")</f>
        <v/>
      </c>
      <c r="AE475" s="124" t="str">
        <f>IFERROR(((H475*N475)*(1-IF(I475="",0,VLOOKUP(I475,Lists!$C$23:$D$27,2,FALSE)))-(V475*W475)*(1-IF(X475="",0,VLOOKUP(X475,Lists!$C$23:$D$27,2,FALSE))))/1000*VLOOKUP(F475,Lists!$C$16:$E$20,3,FALSE)*E475,"")</f>
        <v/>
      </c>
      <c r="AF475" s="125" t="str" cm="1">
        <f t="array" ref="AF475">IFERROR(V475*_xlfn.XLOOKUP(1,(P475=Lists!$G$20:$G$63)*(Q475=Lists!$H$20:$H$63),Lists!$I$20:$I$63),"")</f>
        <v/>
      </c>
      <c r="AG475" s="125" t="str">
        <f>IFERROR(IF(I475=X475,"",IF(X475="","",VLOOKUP(X475,Lists!$G$66:$H$70,2,FALSE)*V475*W475)),"")</f>
        <v/>
      </c>
      <c r="AH475" s="108" t="str">
        <f>IFERROR(VLOOKUP(J475,Lists!$G$3:$J$17,2,FALSE),"")</f>
        <v/>
      </c>
      <c r="AI475" s="108" t="str">
        <f>IFERROR(VLOOKUP(J475,Lists!$G$3:$J$17,3,FALSE),"")</f>
        <v/>
      </c>
      <c r="AJ475" s="108" t="str">
        <f>IFERROR(VLOOKUP(J475,Lists!$G$3:$J$17,4,FALSE),"")</f>
        <v/>
      </c>
      <c r="AK475" s="108" t="str">
        <f>IFERROR(VLOOKUP(P475,Lists!$C$30:$D$47,2,FALSE),"")</f>
        <v/>
      </c>
    </row>
    <row r="476" spans="2:37" x14ac:dyDescent="0.25">
      <c r="B476" s="5"/>
      <c r="C476" s="5"/>
      <c r="D476" s="122" t="str">
        <f>IFERROR(VLOOKUP(C476,Lists!$B$3:$E$13,3,FALSE),"")</f>
        <v/>
      </c>
      <c r="E476" s="123" t="str">
        <f>IFERROR(VLOOKUP(C476,Lists!$B$3:$E$13,4,FALSE),"")</f>
        <v/>
      </c>
      <c r="F476" s="5"/>
      <c r="H476" s="5"/>
      <c r="I476" s="5"/>
      <c r="J476" s="5"/>
      <c r="K476" s="5"/>
      <c r="L476" s="5"/>
      <c r="M476" s="5"/>
      <c r="N476" s="122" t="str" cm="1">
        <f t="array" ref="N476">IFERROR(_xlfn.XLOOKUP(1,(J476=Lists!$AC$3:$AC$886)*(K476=Lists!$AD$3:$AD$886)*(L476=Lists!$AE$3:$AE$886)*(M476=Lists!$AF$3:$AF$886),Lists!$AG$3:$AG$886),"")</f>
        <v/>
      </c>
      <c r="P476" s="5"/>
      <c r="Q476" s="5"/>
      <c r="R476" s="5"/>
      <c r="S476" s="5"/>
      <c r="T476" s="5"/>
      <c r="U476" s="5"/>
      <c r="V476" s="5"/>
      <c r="W476" s="5"/>
      <c r="X476" s="5"/>
      <c r="Z476" s="122" t="str">
        <f>IFERROR(((H476*N476)-(V476*W476))/1000*VLOOKUP(F476,Lists!$C$16:$E$20,2,FALSE)*D476,"")</f>
        <v/>
      </c>
      <c r="AA476" s="124" t="str">
        <f>IFERROR(((H476*N476)-(V476*W476))/1000*VLOOKUP(F476,Lists!$C$16:$E$20,3,FALSE)*E476,"")</f>
        <v/>
      </c>
      <c r="AB476" s="122" t="str">
        <f t="shared" si="15"/>
        <v/>
      </c>
      <c r="AC476" s="124" t="str">
        <f t="shared" si="14"/>
        <v/>
      </c>
      <c r="AD476" s="122" t="str">
        <f>IFERROR(((H476*N476)*(1-IF(I476="",0,VLOOKUP(I476,Lists!$C$23:$D$27,2,FALSE)))-(V476*W476)*(1-IF(X476="",0,VLOOKUP(X476,Lists!$C$23:$D$27,2,FALSE))))/1000*VLOOKUP(F476,Lists!$C$16:$E$20,2,FALSE)*D476,"")</f>
        <v/>
      </c>
      <c r="AE476" s="124" t="str">
        <f>IFERROR(((H476*N476)*(1-IF(I476="",0,VLOOKUP(I476,Lists!$C$23:$D$27,2,FALSE)))-(V476*W476)*(1-IF(X476="",0,VLOOKUP(X476,Lists!$C$23:$D$27,2,FALSE))))/1000*VLOOKUP(F476,Lists!$C$16:$E$20,3,FALSE)*E476,"")</f>
        <v/>
      </c>
      <c r="AF476" s="125" t="str" cm="1">
        <f t="array" ref="AF476">IFERROR(V476*_xlfn.XLOOKUP(1,(P476=Lists!$G$20:$G$63)*(Q476=Lists!$H$20:$H$63),Lists!$I$20:$I$63),"")</f>
        <v/>
      </c>
      <c r="AG476" s="125" t="str">
        <f>IFERROR(IF(I476=X476,"",IF(X476="","",VLOOKUP(X476,Lists!$G$66:$H$70,2,FALSE)*V476*W476)),"")</f>
        <v/>
      </c>
      <c r="AH476" s="108" t="str">
        <f>IFERROR(VLOOKUP(J476,Lists!$G$3:$J$17,2,FALSE),"")</f>
        <v/>
      </c>
      <c r="AI476" s="108" t="str">
        <f>IFERROR(VLOOKUP(J476,Lists!$G$3:$J$17,3,FALSE),"")</f>
        <v/>
      </c>
      <c r="AJ476" s="108" t="str">
        <f>IFERROR(VLOOKUP(J476,Lists!$G$3:$J$17,4,FALSE),"")</f>
        <v/>
      </c>
      <c r="AK476" s="108" t="str">
        <f>IFERROR(VLOOKUP(P476,Lists!$C$30:$D$47,2,FALSE),"")</f>
        <v/>
      </c>
    </row>
    <row r="477" spans="2:37" x14ac:dyDescent="0.25">
      <c r="B477" s="5"/>
      <c r="C477" s="5"/>
      <c r="D477" s="122" t="str">
        <f>IFERROR(VLOOKUP(C477,Lists!$B$3:$E$13,3,FALSE),"")</f>
        <v/>
      </c>
      <c r="E477" s="123" t="str">
        <f>IFERROR(VLOOKUP(C477,Lists!$B$3:$E$13,4,FALSE),"")</f>
        <v/>
      </c>
      <c r="F477" s="5"/>
      <c r="H477" s="5"/>
      <c r="I477" s="5"/>
      <c r="J477" s="5"/>
      <c r="K477" s="5"/>
      <c r="L477" s="5"/>
      <c r="M477" s="5"/>
      <c r="N477" s="122" t="str" cm="1">
        <f t="array" ref="N477">IFERROR(_xlfn.XLOOKUP(1,(J477=Lists!$AC$3:$AC$886)*(K477=Lists!$AD$3:$AD$886)*(L477=Lists!$AE$3:$AE$886)*(M477=Lists!$AF$3:$AF$886),Lists!$AG$3:$AG$886),"")</f>
        <v/>
      </c>
      <c r="P477" s="5"/>
      <c r="Q477" s="5"/>
      <c r="R477" s="5"/>
      <c r="S477" s="5"/>
      <c r="T477" s="5"/>
      <c r="U477" s="5"/>
      <c r="V477" s="5"/>
      <c r="W477" s="5"/>
      <c r="X477" s="5"/>
      <c r="Z477" s="122" t="str">
        <f>IFERROR(((H477*N477)-(V477*W477))/1000*VLOOKUP(F477,Lists!$C$16:$E$20,2,FALSE)*D477,"")</f>
        <v/>
      </c>
      <c r="AA477" s="124" t="str">
        <f>IFERROR(((H477*N477)-(V477*W477))/1000*VLOOKUP(F477,Lists!$C$16:$E$20,3,FALSE)*E477,"")</f>
        <v/>
      </c>
      <c r="AB477" s="122" t="str">
        <f t="shared" si="15"/>
        <v/>
      </c>
      <c r="AC477" s="124" t="str">
        <f t="shared" si="14"/>
        <v/>
      </c>
      <c r="AD477" s="122" t="str">
        <f>IFERROR(((H477*N477)*(1-IF(I477="",0,VLOOKUP(I477,Lists!$C$23:$D$27,2,FALSE)))-(V477*W477)*(1-IF(X477="",0,VLOOKUP(X477,Lists!$C$23:$D$27,2,FALSE))))/1000*VLOOKUP(F477,Lists!$C$16:$E$20,2,FALSE)*D477,"")</f>
        <v/>
      </c>
      <c r="AE477" s="124" t="str">
        <f>IFERROR(((H477*N477)*(1-IF(I477="",0,VLOOKUP(I477,Lists!$C$23:$D$27,2,FALSE)))-(V477*W477)*(1-IF(X477="",0,VLOOKUP(X477,Lists!$C$23:$D$27,2,FALSE))))/1000*VLOOKUP(F477,Lists!$C$16:$E$20,3,FALSE)*E477,"")</f>
        <v/>
      </c>
      <c r="AF477" s="125" t="str" cm="1">
        <f t="array" ref="AF477">IFERROR(V477*_xlfn.XLOOKUP(1,(P477=Lists!$G$20:$G$63)*(Q477=Lists!$H$20:$H$63),Lists!$I$20:$I$63),"")</f>
        <v/>
      </c>
      <c r="AG477" s="125" t="str">
        <f>IFERROR(IF(I477=X477,"",IF(X477="","",VLOOKUP(X477,Lists!$G$66:$H$70,2,FALSE)*V477*W477)),"")</f>
        <v/>
      </c>
      <c r="AH477" s="108" t="str">
        <f>IFERROR(VLOOKUP(J477,Lists!$G$3:$J$17,2,FALSE),"")</f>
        <v/>
      </c>
      <c r="AI477" s="108" t="str">
        <f>IFERROR(VLOOKUP(J477,Lists!$G$3:$J$17,3,FALSE),"")</f>
        <v/>
      </c>
      <c r="AJ477" s="108" t="str">
        <f>IFERROR(VLOOKUP(J477,Lists!$G$3:$J$17,4,FALSE),"")</f>
        <v/>
      </c>
      <c r="AK477" s="108" t="str">
        <f>IFERROR(VLOOKUP(P477,Lists!$C$30:$D$47,2,FALSE),"")</f>
        <v/>
      </c>
    </row>
    <row r="478" spans="2:37" x14ac:dyDescent="0.25">
      <c r="B478" s="5"/>
      <c r="C478" s="5"/>
      <c r="D478" s="122" t="str">
        <f>IFERROR(VLOOKUP(C478,Lists!$B$3:$E$13,3,FALSE),"")</f>
        <v/>
      </c>
      <c r="E478" s="123" t="str">
        <f>IFERROR(VLOOKUP(C478,Lists!$B$3:$E$13,4,FALSE),"")</f>
        <v/>
      </c>
      <c r="F478" s="5"/>
      <c r="H478" s="5"/>
      <c r="I478" s="5"/>
      <c r="J478" s="5"/>
      <c r="K478" s="5"/>
      <c r="L478" s="5"/>
      <c r="M478" s="5"/>
      <c r="N478" s="122" t="str" cm="1">
        <f t="array" ref="N478">IFERROR(_xlfn.XLOOKUP(1,(J478=Lists!$AC$3:$AC$886)*(K478=Lists!$AD$3:$AD$886)*(L478=Lists!$AE$3:$AE$886)*(M478=Lists!$AF$3:$AF$886),Lists!$AG$3:$AG$886),"")</f>
        <v/>
      </c>
      <c r="P478" s="5"/>
      <c r="Q478" s="5"/>
      <c r="R478" s="5"/>
      <c r="S478" s="5"/>
      <c r="T478" s="5"/>
      <c r="U478" s="5"/>
      <c r="V478" s="5"/>
      <c r="W478" s="5"/>
      <c r="X478" s="5"/>
      <c r="Z478" s="122" t="str">
        <f>IFERROR(((H478*N478)-(V478*W478))/1000*VLOOKUP(F478,Lists!$C$16:$E$20,2,FALSE)*D478,"")</f>
        <v/>
      </c>
      <c r="AA478" s="124" t="str">
        <f>IFERROR(((H478*N478)-(V478*W478))/1000*VLOOKUP(F478,Lists!$C$16:$E$20,3,FALSE)*E478,"")</f>
        <v/>
      </c>
      <c r="AB478" s="122" t="str">
        <f t="shared" si="15"/>
        <v/>
      </c>
      <c r="AC478" s="124" t="str">
        <f t="shared" si="14"/>
        <v/>
      </c>
      <c r="AD478" s="122" t="str">
        <f>IFERROR(((H478*N478)*(1-IF(I478="",0,VLOOKUP(I478,Lists!$C$23:$D$27,2,FALSE)))-(V478*W478)*(1-IF(X478="",0,VLOOKUP(X478,Lists!$C$23:$D$27,2,FALSE))))/1000*VLOOKUP(F478,Lists!$C$16:$E$20,2,FALSE)*D478,"")</f>
        <v/>
      </c>
      <c r="AE478" s="124" t="str">
        <f>IFERROR(((H478*N478)*(1-IF(I478="",0,VLOOKUP(I478,Lists!$C$23:$D$27,2,FALSE)))-(V478*W478)*(1-IF(X478="",0,VLOOKUP(X478,Lists!$C$23:$D$27,2,FALSE))))/1000*VLOOKUP(F478,Lists!$C$16:$E$20,3,FALSE)*E478,"")</f>
        <v/>
      </c>
      <c r="AF478" s="125" t="str" cm="1">
        <f t="array" ref="AF478">IFERROR(V478*_xlfn.XLOOKUP(1,(P478=Lists!$G$20:$G$63)*(Q478=Lists!$H$20:$H$63),Lists!$I$20:$I$63),"")</f>
        <v/>
      </c>
      <c r="AG478" s="125" t="str">
        <f>IFERROR(IF(I478=X478,"",IF(X478="","",VLOOKUP(X478,Lists!$G$66:$H$70,2,FALSE)*V478*W478)),"")</f>
        <v/>
      </c>
      <c r="AH478" s="108" t="str">
        <f>IFERROR(VLOOKUP(J478,Lists!$G$3:$J$17,2,FALSE),"")</f>
        <v/>
      </c>
      <c r="AI478" s="108" t="str">
        <f>IFERROR(VLOOKUP(J478,Lists!$G$3:$J$17,3,FALSE),"")</f>
        <v/>
      </c>
      <c r="AJ478" s="108" t="str">
        <f>IFERROR(VLOOKUP(J478,Lists!$G$3:$J$17,4,FALSE),"")</f>
        <v/>
      </c>
      <c r="AK478" s="108" t="str">
        <f>IFERROR(VLOOKUP(P478,Lists!$C$30:$D$47,2,FALSE),"")</f>
        <v/>
      </c>
    </row>
    <row r="479" spans="2:37" x14ac:dyDescent="0.25">
      <c r="B479" s="5"/>
      <c r="C479" s="5"/>
      <c r="D479" s="122" t="str">
        <f>IFERROR(VLOOKUP(C479,Lists!$B$3:$E$13,3,FALSE),"")</f>
        <v/>
      </c>
      <c r="E479" s="123" t="str">
        <f>IFERROR(VLOOKUP(C479,Lists!$B$3:$E$13,4,FALSE),"")</f>
        <v/>
      </c>
      <c r="F479" s="5"/>
      <c r="H479" s="5"/>
      <c r="I479" s="5"/>
      <c r="J479" s="5"/>
      <c r="K479" s="5"/>
      <c r="L479" s="5"/>
      <c r="M479" s="5"/>
      <c r="N479" s="122" t="str" cm="1">
        <f t="array" ref="N479">IFERROR(_xlfn.XLOOKUP(1,(J479=Lists!$AC$3:$AC$886)*(K479=Lists!$AD$3:$AD$886)*(L479=Lists!$AE$3:$AE$886)*(M479=Lists!$AF$3:$AF$886),Lists!$AG$3:$AG$886),"")</f>
        <v/>
      </c>
      <c r="P479" s="5"/>
      <c r="Q479" s="5"/>
      <c r="R479" s="5"/>
      <c r="S479" s="5"/>
      <c r="T479" s="5"/>
      <c r="U479" s="5"/>
      <c r="V479" s="5"/>
      <c r="W479" s="5"/>
      <c r="X479" s="5"/>
      <c r="Z479" s="122" t="str">
        <f>IFERROR(((H479*N479)-(V479*W479))/1000*VLOOKUP(F479,Lists!$C$16:$E$20,2,FALSE)*D479,"")</f>
        <v/>
      </c>
      <c r="AA479" s="124" t="str">
        <f>IFERROR(((H479*N479)-(V479*W479))/1000*VLOOKUP(F479,Lists!$C$16:$E$20,3,FALSE)*E479,"")</f>
        <v/>
      </c>
      <c r="AB479" s="122" t="str">
        <f t="shared" si="15"/>
        <v/>
      </c>
      <c r="AC479" s="124" t="str">
        <f t="shared" si="14"/>
        <v/>
      </c>
      <c r="AD479" s="122" t="str">
        <f>IFERROR(((H479*N479)*(1-IF(I479="",0,VLOOKUP(I479,Lists!$C$23:$D$27,2,FALSE)))-(V479*W479)*(1-IF(X479="",0,VLOOKUP(X479,Lists!$C$23:$D$27,2,FALSE))))/1000*VLOOKUP(F479,Lists!$C$16:$E$20,2,FALSE)*D479,"")</f>
        <v/>
      </c>
      <c r="AE479" s="124" t="str">
        <f>IFERROR(((H479*N479)*(1-IF(I479="",0,VLOOKUP(I479,Lists!$C$23:$D$27,2,FALSE)))-(V479*W479)*(1-IF(X479="",0,VLOOKUP(X479,Lists!$C$23:$D$27,2,FALSE))))/1000*VLOOKUP(F479,Lists!$C$16:$E$20,3,FALSE)*E479,"")</f>
        <v/>
      </c>
      <c r="AF479" s="125" t="str" cm="1">
        <f t="array" ref="AF479">IFERROR(V479*_xlfn.XLOOKUP(1,(P479=Lists!$G$20:$G$63)*(Q479=Lists!$H$20:$H$63),Lists!$I$20:$I$63),"")</f>
        <v/>
      </c>
      <c r="AG479" s="125" t="str">
        <f>IFERROR(IF(I479=X479,"",IF(X479="","",VLOOKUP(X479,Lists!$G$66:$H$70,2,FALSE)*V479*W479)),"")</f>
        <v/>
      </c>
      <c r="AH479" s="108" t="str">
        <f>IFERROR(VLOOKUP(J479,Lists!$G$3:$J$17,2,FALSE),"")</f>
        <v/>
      </c>
      <c r="AI479" s="108" t="str">
        <f>IFERROR(VLOOKUP(J479,Lists!$G$3:$J$17,3,FALSE),"")</f>
        <v/>
      </c>
      <c r="AJ479" s="108" t="str">
        <f>IFERROR(VLOOKUP(J479,Lists!$G$3:$J$17,4,FALSE),"")</f>
        <v/>
      </c>
      <c r="AK479" s="108" t="str">
        <f>IFERROR(VLOOKUP(P479,Lists!$C$30:$D$47,2,FALSE),"")</f>
        <v/>
      </c>
    </row>
    <row r="480" spans="2:37" x14ac:dyDescent="0.25">
      <c r="B480" s="5"/>
      <c r="C480" s="5"/>
      <c r="D480" s="122" t="str">
        <f>IFERROR(VLOOKUP(C480,Lists!$B$3:$E$13,3,FALSE),"")</f>
        <v/>
      </c>
      <c r="E480" s="123" t="str">
        <f>IFERROR(VLOOKUP(C480,Lists!$B$3:$E$13,4,FALSE),"")</f>
        <v/>
      </c>
      <c r="F480" s="5"/>
      <c r="H480" s="5"/>
      <c r="I480" s="5"/>
      <c r="J480" s="5"/>
      <c r="K480" s="5"/>
      <c r="L480" s="5"/>
      <c r="M480" s="5"/>
      <c r="N480" s="122" t="str" cm="1">
        <f t="array" ref="N480">IFERROR(_xlfn.XLOOKUP(1,(J480=Lists!$AC$3:$AC$886)*(K480=Lists!$AD$3:$AD$886)*(L480=Lists!$AE$3:$AE$886)*(M480=Lists!$AF$3:$AF$886),Lists!$AG$3:$AG$886),"")</f>
        <v/>
      </c>
      <c r="P480" s="5"/>
      <c r="Q480" s="5"/>
      <c r="R480" s="5"/>
      <c r="S480" s="5"/>
      <c r="T480" s="5"/>
      <c r="U480" s="5"/>
      <c r="V480" s="5"/>
      <c r="W480" s="5"/>
      <c r="X480" s="5"/>
      <c r="Z480" s="122" t="str">
        <f>IFERROR(((H480*N480)-(V480*W480))/1000*VLOOKUP(F480,Lists!$C$16:$E$20,2,FALSE)*D480,"")</f>
        <v/>
      </c>
      <c r="AA480" s="124" t="str">
        <f>IFERROR(((H480*N480)-(V480*W480))/1000*VLOOKUP(F480,Lists!$C$16:$E$20,3,FALSE)*E480,"")</f>
        <v/>
      </c>
      <c r="AB480" s="122" t="str">
        <f t="shared" si="15"/>
        <v/>
      </c>
      <c r="AC480" s="124" t="str">
        <f t="shared" si="14"/>
        <v/>
      </c>
      <c r="AD480" s="122" t="str">
        <f>IFERROR(((H480*N480)*(1-IF(I480="",0,VLOOKUP(I480,Lists!$C$23:$D$27,2,FALSE)))-(V480*W480)*(1-IF(X480="",0,VLOOKUP(X480,Lists!$C$23:$D$27,2,FALSE))))/1000*VLOOKUP(F480,Lists!$C$16:$E$20,2,FALSE)*D480,"")</f>
        <v/>
      </c>
      <c r="AE480" s="124" t="str">
        <f>IFERROR(((H480*N480)*(1-IF(I480="",0,VLOOKUP(I480,Lists!$C$23:$D$27,2,FALSE)))-(V480*W480)*(1-IF(X480="",0,VLOOKUP(X480,Lists!$C$23:$D$27,2,FALSE))))/1000*VLOOKUP(F480,Lists!$C$16:$E$20,3,FALSE)*E480,"")</f>
        <v/>
      </c>
      <c r="AF480" s="125" t="str" cm="1">
        <f t="array" ref="AF480">IFERROR(V480*_xlfn.XLOOKUP(1,(P480=Lists!$G$20:$G$63)*(Q480=Lists!$H$20:$H$63),Lists!$I$20:$I$63),"")</f>
        <v/>
      </c>
      <c r="AG480" s="125" t="str">
        <f>IFERROR(IF(I480=X480,"",IF(X480="","",VLOOKUP(X480,Lists!$G$66:$H$70,2,FALSE)*V480*W480)),"")</f>
        <v/>
      </c>
      <c r="AH480" s="108" t="str">
        <f>IFERROR(VLOOKUP(J480,Lists!$G$3:$J$17,2,FALSE),"")</f>
        <v/>
      </c>
      <c r="AI480" s="108" t="str">
        <f>IFERROR(VLOOKUP(J480,Lists!$G$3:$J$17,3,FALSE),"")</f>
        <v/>
      </c>
      <c r="AJ480" s="108" t="str">
        <f>IFERROR(VLOOKUP(J480,Lists!$G$3:$J$17,4,FALSE),"")</f>
        <v/>
      </c>
      <c r="AK480" s="108" t="str">
        <f>IFERROR(VLOOKUP(P480,Lists!$C$30:$D$47,2,FALSE),"")</f>
        <v/>
      </c>
    </row>
    <row r="481" spans="2:37" x14ac:dyDescent="0.25">
      <c r="B481" s="5"/>
      <c r="C481" s="5"/>
      <c r="D481" s="122" t="str">
        <f>IFERROR(VLOOKUP(C481,Lists!$B$3:$E$13,3,FALSE),"")</f>
        <v/>
      </c>
      <c r="E481" s="123" t="str">
        <f>IFERROR(VLOOKUP(C481,Lists!$B$3:$E$13,4,FALSE),"")</f>
        <v/>
      </c>
      <c r="F481" s="5"/>
      <c r="H481" s="5"/>
      <c r="I481" s="5"/>
      <c r="J481" s="5"/>
      <c r="K481" s="5"/>
      <c r="L481" s="5"/>
      <c r="M481" s="5"/>
      <c r="N481" s="122" t="str" cm="1">
        <f t="array" ref="N481">IFERROR(_xlfn.XLOOKUP(1,(J481=Lists!$AC$3:$AC$886)*(K481=Lists!$AD$3:$AD$886)*(L481=Lists!$AE$3:$AE$886)*(M481=Lists!$AF$3:$AF$886),Lists!$AG$3:$AG$886),"")</f>
        <v/>
      </c>
      <c r="P481" s="5"/>
      <c r="Q481" s="5"/>
      <c r="R481" s="5"/>
      <c r="S481" s="5"/>
      <c r="T481" s="5"/>
      <c r="U481" s="5"/>
      <c r="V481" s="5"/>
      <c r="W481" s="5"/>
      <c r="X481" s="5"/>
      <c r="Z481" s="122" t="str">
        <f>IFERROR(((H481*N481)-(V481*W481))/1000*VLOOKUP(F481,Lists!$C$16:$E$20,2,FALSE)*D481,"")</f>
        <v/>
      </c>
      <c r="AA481" s="124" t="str">
        <f>IFERROR(((H481*N481)-(V481*W481))/1000*VLOOKUP(F481,Lists!$C$16:$E$20,3,FALSE)*E481,"")</f>
        <v/>
      </c>
      <c r="AB481" s="122" t="str">
        <f t="shared" si="15"/>
        <v/>
      </c>
      <c r="AC481" s="124" t="str">
        <f t="shared" si="14"/>
        <v/>
      </c>
      <c r="AD481" s="122" t="str">
        <f>IFERROR(((H481*N481)*(1-IF(I481="",0,VLOOKUP(I481,Lists!$C$23:$D$27,2,FALSE)))-(V481*W481)*(1-IF(X481="",0,VLOOKUP(X481,Lists!$C$23:$D$27,2,FALSE))))/1000*VLOOKUP(F481,Lists!$C$16:$E$20,2,FALSE)*D481,"")</f>
        <v/>
      </c>
      <c r="AE481" s="124" t="str">
        <f>IFERROR(((H481*N481)*(1-IF(I481="",0,VLOOKUP(I481,Lists!$C$23:$D$27,2,FALSE)))-(V481*W481)*(1-IF(X481="",0,VLOOKUP(X481,Lists!$C$23:$D$27,2,FALSE))))/1000*VLOOKUP(F481,Lists!$C$16:$E$20,3,FALSE)*E481,"")</f>
        <v/>
      </c>
      <c r="AF481" s="125" t="str" cm="1">
        <f t="array" ref="AF481">IFERROR(V481*_xlfn.XLOOKUP(1,(P481=Lists!$G$20:$G$63)*(Q481=Lists!$H$20:$H$63),Lists!$I$20:$I$63),"")</f>
        <v/>
      </c>
      <c r="AG481" s="125" t="str">
        <f>IFERROR(IF(I481=X481,"",IF(X481="","",VLOOKUP(X481,Lists!$G$66:$H$70,2,FALSE)*V481*W481)),"")</f>
        <v/>
      </c>
      <c r="AH481" s="108" t="str">
        <f>IFERROR(VLOOKUP(J481,Lists!$G$3:$J$17,2,FALSE),"")</f>
        <v/>
      </c>
      <c r="AI481" s="108" t="str">
        <f>IFERROR(VLOOKUP(J481,Lists!$G$3:$J$17,3,FALSE),"")</f>
        <v/>
      </c>
      <c r="AJ481" s="108" t="str">
        <f>IFERROR(VLOOKUP(J481,Lists!$G$3:$J$17,4,FALSE),"")</f>
        <v/>
      </c>
      <c r="AK481" s="108" t="str">
        <f>IFERROR(VLOOKUP(P481,Lists!$C$30:$D$47,2,FALSE),"")</f>
        <v/>
      </c>
    </row>
    <row r="482" spans="2:37" x14ac:dyDescent="0.25">
      <c r="B482" s="5"/>
      <c r="C482" s="5"/>
      <c r="D482" s="122" t="str">
        <f>IFERROR(VLOOKUP(C482,Lists!$B$3:$E$13,3,FALSE),"")</f>
        <v/>
      </c>
      <c r="E482" s="123" t="str">
        <f>IFERROR(VLOOKUP(C482,Lists!$B$3:$E$13,4,FALSE),"")</f>
        <v/>
      </c>
      <c r="F482" s="5"/>
      <c r="H482" s="5"/>
      <c r="I482" s="5"/>
      <c r="J482" s="5"/>
      <c r="K482" s="5"/>
      <c r="L482" s="5"/>
      <c r="M482" s="5"/>
      <c r="N482" s="122" t="str" cm="1">
        <f t="array" ref="N482">IFERROR(_xlfn.XLOOKUP(1,(J482=Lists!$AC$3:$AC$886)*(K482=Lists!$AD$3:$AD$886)*(L482=Lists!$AE$3:$AE$886)*(M482=Lists!$AF$3:$AF$886),Lists!$AG$3:$AG$886),"")</f>
        <v/>
      </c>
      <c r="P482" s="5"/>
      <c r="Q482" s="5"/>
      <c r="R482" s="5"/>
      <c r="S482" s="5"/>
      <c r="T482" s="5"/>
      <c r="U482" s="5"/>
      <c r="V482" s="5"/>
      <c r="W482" s="5"/>
      <c r="X482" s="5"/>
      <c r="Z482" s="122" t="str">
        <f>IFERROR(((H482*N482)-(V482*W482))/1000*VLOOKUP(F482,Lists!$C$16:$E$20,2,FALSE)*D482,"")</f>
        <v/>
      </c>
      <c r="AA482" s="124" t="str">
        <f>IFERROR(((H482*N482)-(V482*W482))/1000*VLOOKUP(F482,Lists!$C$16:$E$20,3,FALSE)*E482,"")</f>
        <v/>
      </c>
      <c r="AB482" s="122" t="str">
        <f t="shared" si="15"/>
        <v/>
      </c>
      <c r="AC482" s="124" t="str">
        <f t="shared" si="14"/>
        <v/>
      </c>
      <c r="AD482" s="122" t="str">
        <f>IFERROR(((H482*N482)*(1-IF(I482="",0,VLOOKUP(I482,Lists!$C$23:$D$27,2,FALSE)))-(V482*W482)*(1-IF(X482="",0,VLOOKUP(X482,Lists!$C$23:$D$27,2,FALSE))))/1000*VLOOKUP(F482,Lists!$C$16:$E$20,2,FALSE)*D482,"")</f>
        <v/>
      </c>
      <c r="AE482" s="124" t="str">
        <f>IFERROR(((H482*N482)*(1-IF(I482="",0,VLOOKUP(I482,Lists!$C$23:$D$27,2,FALSE)))-(V482*W482)*(1-IF(X482="",0,VLOOKUP(X482,Lists!$C$23:$D$27,2,FALSE))))/1000*VLOOKUP(F482,Lists!$C$16:$E$20,3,FALSE)*E482,"")</f>
        <v/>
      </c>
      <c r="AF482" s="125" t="str" cm="1">
        <f t="array" ref="AF482">IFERROR(V482*_xlfn.XLOOKUP(1,(P482=Lists!$G$20:$G$63)*(Q482=Lists!$H$20:$H$63),Lists!$I$20:$I$63),"")</f>
        <v/>
      </c>
      <c r="AG482" s="125" t="str">
        <f>IFERROR(IF(I482=X482,"",IF(X482="","",VLOOKUP(X482,Lists!$G$66:$H$70,2,FALSE)*V482*W482)),"")</f>
        <v/>
      </c>
      <c r="AH482" s="108" t="str">
        <f>IFERROR(VLOOKUP(J482,Lists!$G$3:$J$17,2,FALSE),"")</f>
        <v/>
      </c>
      <c r="AI482" s="108" t="str">
        <f>IFERROR(VLOOKUP(J482,Lists!$G$3:$J$17,3,FALSE),"")</f>
        <v/>
      </c>
      <c r="AJ482" s="108" t="str">
        <f>IFERROR(VLOOKUP(J482,Lists!$G$3:$J$17,4,FALSE),"")</f>
        <v/>
      </c>
      <c r="AK482" s="108" t="str">
        <f>IFERROR(VLOOKUP(P482,Lists!$C$30:$D$47,2,FALSE),"")</f>
        <v/>
      </c>
    </row>
    <row r="483" spans="2:37" x14ac:dyDescent="0.25">
      <c r="B483" s="5"/>
      <c r="C483" s="5"/>
      <c r="D483" s="122" t="str">
        <f>IFERROR(VLOOKUP(C483,Lists!$B$3:$E$13,3,FALSE),"")</f>
        <v/>
      </c>
      <c r="E483" s="123" t="str">
        <f>IFERROR(VLOOKUP(C483,Lists!$B$3:$E$13,4,FALSE),"")</f>
        <v/>
      </c>
      <c r="F483" s="5"/>
      <c r="H483" s="5"/>
      <c r="I483" s="5"/>
      <c r="J483" s="5"/>
      <c r="K483" s="5"/>
      <c r="L483" s="5"/>
      <c r="M483" s="5"/>
      <c r="N483" s="122" t="str" cm="1">
        <f t="array" ref="N483">IFERROR(_xlfn.XLOOKUP(1,(J483=Lists!$AC$3:$AC$886)*(K483=Lists!$AD$3:$AD$886)*(L483=Lists!$AE$3:$AE$886)*(M483=Lists!$AF$3:$AF$886),Lists!$AG$3:$AG$886),"")</f>
        <v/>
      </c>
      <c r="P483" s="5"/>
      <c r="Q483" s="5"/>
      <c r="R483" s="5"/>
      <c r="S483" s="5"/>
      <c r="T483" s="5"/>
      <c r="U483" s="5"/>
      <c r="V483" s="5"/>
      <c r="W483" s="5"/>
      <c r="X483" s="5"/>
      <c r="Z483" s="122" t="str">
        <f>IFERROR(((H483*N483)-(V483*W483))/1000*VLOOKUP(F483,Lists!$C$16:$E$20,2,FALSE)*D483,"")</f>
        <v/>
      </c>
      <c r="AA483" s="124" t="str">
        <f>IFERROR(((H483*N483)-(V483*W483))/1000*VLOOKUP(F483,Lists!$C$16:$E$20,3,FALSE)*E483,"")</f>
        <v/>
      </c>
      <c r="AB483" s="122" t="str">
        <f t="shared" si="15"/>
        <v/>
      </c>
      <c r="AC483" s="124" t="str">
        <f t="shared" si="14"/>
        <v/>
      </c>
      <c r="AD483" s="122" t="str">
        <f>IFERROR(((H483*N483)*(1-IF(I483="",0,VLOOKUP(I483,Lists!$C$23:$D$27,2,FALSE)))-(V483*W483)*(1-IF(X483="",0,VLOOKUP(X483,Lists!$C$23:$D$27,2,FALSE))))/1000*VLOOKUP(F483,Lists!$C$16:$E$20,2,FALSE)*D483,"")</f>
        <v/>
      </c>
      <c r="AE483" s="124" t="str">
        <f>IFERROR(((H483*N483)*(1-IF(I483="",0,VLOOKUP(I483,Lists!$C$23:$D$27,2,FALSE)))-(V483*W483)*(1-IF(X483="",0,VLOOKUP(X483,Lists!$C$23:$D$27,2,FALSE))))/1000*VLOOKUP(F483,Lists!$C$16:$E$20,3,FALSE)*E483,"")</f>
        <v/>
      </c>
      <c r="AF483" s="125" t="str" cm="1">
        <f t="array" ref="AF483">IFERROR(V483*_xlfn.XLOOKUP(1,(P483=Lists!$G$20:$G$63)*(Q483=Lists!$H$20:$H$63),Lists!$I$20:$I$63),"")</f>
        <v/>
      </c>
      <c r="AG483" s="125" t="str">
        <f>IFERROR(IF(I483=X483,"",IF(X483="","",VLOOKUP(X483,Lists!$G$66:$H$70,2,FALSE)*V483*W483)),"")</f>
        <v/>
      </c>
      <c r="AH483" s="108" t="str">
        <f>IFERROR(VLOOKUP(J483,Lists!$G$3:$J$17,2,FALSE),"")</f>
        <v/>
      </c>
      <c r="AI483" s="108" t="str">
        <f>IFERROR(VLOOKUP(J483,Lists!$G$3:$J$17,3,FALSE),"")</f>
        <v/>
      </c>
      <c r="AJ483" s="108" t="str">
        <f>IFERROR(VLOOKUP(J483,Lists!$G$3:$J$17,4,FALSE),"")</f>
        <v/>
      </c>
      <c r="AK483" s="108" t="str">
        <f>IFERROR(VLOOKUP(P483,Lists!$C$30:$D$47,2,FALSE),"")</f>
        <v/>
      </c>
    </row>
    <row r="484" spans="2:37" x14ac:dyDescent="0.25">
      <c r="B484" s="5"/>
      <c r="C484" s="5"/>
      <c r="D484" s="122" t="str">
        <f>IFERROR(VLOOKUP(C484,Lists!$B$3:$E$13,3,FALSE),"")</f>
        <v/>
      </c>
      <c r="E484" s="123" t="str">
        <f>IFERROR(VLOOKUP(C484,Lists!$B$3:$E$13,4,FALSE),"")</f>
        <v/>
      </c>
      <c r="F484" s="5"/>
      <c r="H484" s="5"/>
      <c r="I484" s="5"/>
      <c r="J484" s="5"/>
      <c r="K484" s="5"/>
      <c r="L484" s="5"/>
      <c r="M484" s="5"/>
      <c r="N484" s="122" t="str" cm="1">
        <f t="array" ref="N484">IFERROR(_xlfn.XLOOKUP(1,(J484=Lists!$AC$3:$AC$886)*(K484=Lists!$AD$3:$AD$886)*(L484=Lists!$AE$3:$AE$886)*(M484=Lists!$AF$3:$AF$886),Lists!$AG$3:$AG$886),"")</f>
        <v/>
      </c>
      <c r="P484" s="5"/>
      <c r="Q484" s="5"/>
      <c r="R484" s="5"/>
      <c r="S484" s="5"/>
      <c r="T484" s="5"/>
      <c r="U484" s="5"/>
      <c r="V484" s="5"/>
      <c r="W484" s="5"/>
      <c r="X484" s="5"/>
      <c r="Z484" s="122" t="str">
        <f>IFERROR(((H484*N484)-(V484*W484))/1000*VLOOKUP(F484,Lists!$C$16:$E$20,2,FALSE)*D484,"")</f>
        <v/>
      </c>
      <c r="AA484" s="124" t="str">
        <f>IFERROR(((H484*N484)-(V484*W484))/1000*VLOOKUP(F484,Lists!$C$16:$E$20,3,FALSE)*E484,"")</f>
        <v/>
      </c>
      <c r="AB484" s="122" t="str">
        <f t="shared" si="15"/>
        <v/>
      </c>
      <c r="AC484" s="124" t="str">
        <f t="shared" si="14"/>
        <v/>
      </c>
      <c r="AD484" s="122" t="str">
        <f>IFERROR(((H484*N484)*(1-IF(I484="",0,VLOOKUP(I484,Lists!$C$23:$D$27,2,FALSE)))-(V484*W484)*(1-IF(X484="",0,VLOOKUP(X484,Lists!$C$23:$D$27,2,FALSE))))/1000*VLOOKUP(F484,Lists!$C$16:$E$20,2,FALSE)*D484,"")</f>
        <v/>
      </c>
      <c r="AE484" s="124" t="str">
        <f>IFERROR(((H484*N484)*(1-IF(I484="",0,VLOOKUP(I484,Lists!$C$23:$D$27,2,FALSE)))-(V484*W484)*(1-IF(X484="",0,VLOOKUP(X484,Lists!$C$23:$D$27,2,FALSE))))/1000*VLOOKUP(F484,Lists!$C$16:$E$20,3,FALSE)*E484,"")</f>
        <v/>
      </c>
      <c r="AF484" s="125" t="str" cm="1">
        <f t="array" ref="AF484">IFERROR(V484*_xlfn.XLOOKUP(1,(P484=Lists!$G$20:$G$63)*(Q484=Lists!$H$20:$H$63),Lists!$I$20:$I$63),"")</f>
        <v/>
      </c>
      <c r="AG484" s="125" t="str">
        <f>IFERROR(IF(I484=X484,"",IF(X484="","",VLOOKUP(X484,Lists!$G$66:$H$70,2,FALSE)*V484*W484)),"")</f>
        <v/>
      </c>
      <c r="AH484" s="108" t="str">
        <f>IFERROR(VLOOKUP(J484,Lists!$G$3:$J$17,2,FALSE),"")</f>
        <v/>
      </c>
      <c r="AI484" s="108" t="str">
        <f>IFERROR(VLOOKUP(J484,Lists!$G$3:$J$17,3,FALSE),"")</f>
        <v/>
      </c>
      <c r="AJ484" s="108" t="str">
        <f>IFERROR(VLOOKUP(J484,Lists!$G$3:$J$17,4,FALSE),"")</f>
        <v/>
      </c>
      <c r="AK484" s="108" t="str">
        <f>IFERROR(VLOOKUP(P484,Lists!$C$30:$D$47,2,FALSE),"")</f>
        <v/>
      </c>
    </row>
    <row r="485" spans="2:37" x14ac:dyDescent="0.25">
      <c r="B485" s="5"/>
      <c r="C485" s="5"/>
      <c r="D485" s="122" t="str">
        <f>IFERROR(VLOOKUP(C485,Lists!$B$3:$E$13,3,FALSE),"")</f>
        <v/>
      </c>
      <c r="E485" s="123" t="str">
        <f>IFERROR(VLOOKUP(C485,Lists!$B$3:$E$13,4,FALSE),"")</f>
        <v/>
      </c>
      <c r="F485" s="5"/>
      <c r="H485" s="5"/>
      <c r="I485" s="5"/>
      <c r="J485" s="5"/>
      <c r="K485" s="5"/>
      <c r="L485" s="5"/>
      <c r="M485" s="5"/>
      <c r="N485" s="122" t="str" cm="1">
        <f t="array" ref="N485">IFERROR(_xlfn.XLOOKUP(1,(J485=Lists!$AC$3:$AC$886)*(K485=Lists!$AD$3:$AD$886)*(L485=Lists!$AE$3:$AE$886)*(M485=Lists!$AF$3:$AF$886),Lists!$AG$3:$AG$886),"")</f>
        <v/>
      </c>
      <c r="P485" s="5"/>
      <c r="Q485" s="5"/>
      <c r="R485" s="5"/>
      <c r="S485" s="5"/>
      <c r="T485" s="5"/>
      <c r="U485" s="5"/>
      <c r="V485" s="5"/>
      <c r="W485" s="5"/>
      <c r="X485" s="5"/>
      <c r="Z485" s="122" t="str">
        <f>IFERROR(((H485*N485)-(V485*W485))/1000*VLOOKUP(F485,Lists!$C$16:$E$20,2,FALSE)*D485,"")</f>
        <v/>
      </c>
      <c r="AA485" s="124" t="str">
        <f>IFERROR(((H485*N485)-(V485*W485))/1000*VLOOKUP(F485,Lists!$C$16:$E$20,3,FALSE)*E485,"")</f>
        <v/>
      </c>
      <c r="AB485" s="122" t="str">
        <f t="shared" si="15"/>
        <v/>
      </c>
      <c r="AC485" s="124" t="str">
        <f t="shared" si="14"/>
        <v/>
      </c>
      <c r="AD485" s="122" t="str">
        <f>IFERROR(((H485*N485)*(1-IF(I485="",0,VLOOKUP(I485,Lists!$C$23:$D$27,2,FALSE)))-(V485*W485)*(1-IF(X485="",0,VLOOKUP(X485,Lists!$C$23:$D$27,2,FALSE))))/1000*VLOOKUP(F485,Lists!$C$16:$E$20,2,FALSE)*D485,"")</f>
        <v/>
      </c>
      <c r="AE485" s="124" t="str">
        <f>IFERROR(((H485*N485)*(1-IF(I485="",0,VLOOKUP(I485,Lists!$C$23:$D$27,2,FALSE)))-(V485*W485)*(1-IF(X485="",0,VLOOKUP(X485,Lists!$C$23:$D$27,2,FALSE))))/1000*VLOOKUP(F485,Lists!$C$16:$E$20,3,FALSE)*E485,"")</f>
        <v/>
      </c>
      <c r="AF485" s="125" t="str" cm="1">
        <f t="array" ref="AF485">IFERROR(V485*_xlfn.XLOOKUP(1,(P485=Lists!$G$20:$G$63)*(Q485=Lists!$H$20:$H$63),Lists!$I$20:$I$63),"")</f>
        <v/>
      </c>
      <c r="AG485" s="125" t="str">
        <f>IFERROR(IF(I485=X485,"",IF(X485="","",VLOOKUP(X485,Lists!$G$66:$H$70,2,FALSE)*V485*W485)),"")</f>
        <v/>
      </c>
      <c r="AH485" s="108" t="str">
        <f>IFERROR(VLOOKUP(J485,Lists!$G$3:$J$17,2,FALSE),"")</f>
        <v/>
      </c>
      <c r="AI485" s="108" t="str">
        <f>IFERROR(VLOOKUP(J485,Lists!$G$3:$J$17,3,FALSE),"")</f>
        <v/>
      </c>
      <c r="AJ485" s="108" t="str">
        <f>IFERROR(VLOOKUP(J485,Lists!$G$3:$J$17,4,FALSE),"")</f>
        <v/>
      </c>
      <c r="AK485" s="108" t="str">
        <f>IFERROR(VLOOKUP(P485,Lists!$C$30:$D$47,2,FALSE),"")</f>
        <v/>
      </c>
    </row>
    <row r="486" spans="2:37" x14ac:dyDescent="0.25">
      <c r="B486" s="5"/>
      <c r="C486" s="5"/>
      <c r="D486" s="122" t="str">
        <f>IFERROR(VLOOKUP(C486,Lists!$B$3:$E$13,3,FALSE),"")</f>
        <v/>
      </c>
      <c r="E486" s="123" t="str">
        <f>IFERROR(VLOOKUP(C486,Lists!$B$3:$E$13,4,FALSE),"")</f>
        <v/>
      </c>
      <c r="F486" s="5"/>
      <c r="H486" s="5"/>
      <c r="I486" s="5"/>
      <c r="J486" s="5"/>
      <c r="K486" s="5"/>
      <c r="L486" s="5"/>
      <c r="M486" s="5"/>
      <c r="N486" s="122" t="str" cm="1">
        <f t="array" ref="N486">IFERROR(_xlfn.XLOOKUP(1,(J486=Lists!$AC$3:$AC$886)*(K486=Lists!$AD$3:$AD$886)*(L486=Lists!$AE$3:$AE$886)*(M486=Lists!$AF$3:$AF$886),Lists!$AG$3:$AG$886),"")</f>
        <v/>
      </c>
      <c r="P486" s="5"/>
      <c r="Q486" s="5"/>
      <c r="R486" s="5"/>
      <c r="S486" s="5"/>
      <c r="T486" s="5"/>
      <c r="U486" s="5"/>
      <c r="V486" s="5"/>
      <c r="W486" s="5"/>
      <c r="X486" s="5"/>
      <c r="Z486" s="122" t="str">
        <f>IFERROR(((H486*N486)-(V486*W486))/1000*VLOOKUP(F486,Lists!$C$16:$E$20,2,FALSE)*D486,"")</f>
        <v/>
      </c>
      <c r="AA486" s="124" t="str">
        <f>IFERROR(((H486*N486)-(V486*W486))/1000*VLOOKUP(F486,Lists!$C$16:$E$20,3,FALSE)*E486,"")</f>
        <v/>
      </c>
      <c r="AB486" s="122" t="str">
        <f t="shared" si="15"/>
        <v/>
      </c>
      <c r="AC486" s="124" t="str">
        <f t="shared" si="14"/>
        <v/>
      </c>
      <c r="AD486" s="122" t="str">
        <f>IFERROR(((H486*N486)*(1-IF(I486="",0,VLOOKUP(I486,Lists!$C$23:$D$27,2,FALSE)))-(V486*W486)*(1-IF(X486="",0,VLOOKUP(X486,Lists!$C$23:$D$27,2,FALSE))))/1000*VLOOKUP(F486,Lists!$C$16:$E$20,2,FALSE)*D486,"")</f>
        <v/>
      </c>
      <c r="AE486" s="124" t="str">
        <f>IFERROR(((H486*N486)*(1-IF(I486="",0,VLOOKUP(I486,Lists!$C$23:$D$27,2,FALSE)))-(V486*W486)*(1-IF(X486="",0,VLOOKUP(X486,Lists!$C$23:$D$27,2,FALSE))))/1000*VLOOKUP(F486,Lists!$C$16:$E$20,3,FALSE)*E486,"")</f>
        <v/>
      </c>
      <c r="AF486" s="125" t="str" cm="1">
        <f t="array" ref="AF486">IFERROR(V486*_xlfn.XLOOKUP(1,(P486=Lists!$G$20:$G$63)*(Q486=Lists!$H$20:$H$63),Lists!$I$20:$I$63),"")</f>
        <v/>
      </c>
      <c r="AG486" s="125" t="str">
        <f>IFERROR(IF(I486=X486,"",IF(X486="","",VLOOKUP(X486,Lists!$G$66:$H$70,2,FALSE)*V486*W486)),"")</f>
        <v/>
      </c>
      <c r="AH486" s="108" t="str">
        <f>IFERROR(VLOOKUP(J486,Lists!$G$3:$J$17,2,FALSE),"")</f>
        <v/>
      </c>
      <c r="AI486" s="108" t="str">
        <f>IFERROR(VLOOKUP(J486,Lists!$G$3:$J$17,3,FALSE),"")</f>
        <v/>
      </c>
      <c r="AJ486" s="108" t="str">
        <f>IFERROR(VLOOKUP(J486,Lists!$G$3:$J$17,4,FALSE),"")</f>
        <v/>
      </c>
      <c r="AK486" s="108" t="str">
        <f>IFERROR(VLOOKUP(P486,Lists!$C$30:$D$47,2,FALSE),"")</f>
        <v/>
      </c>
    </row>
    <row r="487" spans="2:37" x14ac:dyDescent="0.25">
      <c r="B487" s="5"/>
      <c r="C487" s="5"/>
      <c r="D487" s="122" t="str">
        <f>IFERROR(VLOOKUP(C487,Lists!$B$3:$E$13,3,FALSE),"")</f>
        <v/>
      </c>
      <c r="E487" s="123" t="str">
        <f>IFERROR(VLOOKUP(C487,Lists!$B$3:$E$13,4,FALSE),"")</f>
        <v/>
      </c>
      <c r="F487" s="5"/>
      <c r="H487" s="5"/>
      <c r="I487" s="5"/>
      <c r="J487" s="5"/>
      <c r="K487" s="5"/>
      <c r="L487" s="5"/>
      <c r="M487" s="5"/>
      <c r="N487" s="122" t="str" cm="1">
        <f t="array" ref="N487">IFERROR(_xlfn.XLOOKUP(1,(J487=Lists!$AC$3:$AC$886)*(K487=Lists!$AD$3:$AD$886)*(L487=Lists!$AE$3:$AE$886)*(M487=Lists!$AF$3:$AF$886),Lists!$AG$3:$AG$886),"")</f>
        <v/>
      </c>
      <c r="P487" s="5"/>
      <c r="Q487" s="5"/>
      <c r="R487" s="5"/>
      <c r="S487" s="5"/>
      <c r="T487" s="5"/>
      <c r="U487" s="5"/>
      <c r="V487" s="5"/>
      <c r="W487" s="5"/>
      <c r="X487" s="5"/>
      <c r="Z487" s="122" t="str">
        <f>IFERROR(((H487*N487)-(V487*W487))/1000*VLOOKUP(F487,Lists!$C$16:$E$20,2,FALSE)*D487,"")</f>
        <v/>
      </c>
      <c r="AA487" s="124" t="str">
        <f>IFERROR(((H487*N487)-(V487*W487))/1000*VLOOKUP(F487,Lists!$C$16:$E$20,3,FALSE)*E487,"")</f>
        <v/>
      </c>
      <c r="AB487" s="122" t="str">
        <f t="shared" si="15"/>
        <v/>
      </c>
      <c r="AC487" s="124" t="str">
        <f t="shared" si="14"/>
        <v/>
      </c>
      <c r="AD487" s="122" t="str">
        <f>IFERROR(((H487*N487)*(1-IF(I487="",0,VLOOKUP(I487,Lists!$C$23:$D$27,2,FALSE)))-(V487*W487)*(1-IF(X487="",0,VLOOKUP(X487,Lists!$C$23:$D$27,2,FALSE))))/1000*VLOOKUP(F487,Lists!$C$16:$E$20,2,FALSE)*D487,"")</f>
        <v/>
      </c>
      <c r="AE487" s="124" t="str">
        <f>IFERROR(((H487*N487)*(1-IF(I487="",0,VLOOKUP(I487,Lists!$C$23:$D$27,2,FALSE)))-(V487*W487)*(1-IF(X487="",0,VLOOKUP(X487,Lists!$C$23:$D$27,2,FALSE))))/1000*VLOOKUP(F487,Lists!$C$16:$E$20,3,FALSE)*E487,"")</f>
        <v/>
      </c>
      <c r="AF487" s="125" t="str" cm="1">
        <f t="array" ref="AF487">IFERROR(V487*_xlfn.XLOOKUP(1,(P487=Lists!$G$20:$G$63)*(Q487=Lists!$H$20:$H$63),Lists!$I$20:$I$63),"")</f>
        <v/>
      </c>
      <c r="AG487" s="125" t="str">
        <f>IFERROR(IF(I487=X487,"",IF(X487="","",VLOOKUP(X487,Lists!$G$66:$H$70,2,FALSE)*V487*W487)),"")</f>
        <v/>
      </c>
      <c r="AH487" s="108" t="str">
        <f>IFERROR(VLOOKUP(J487,Lists!$G$3:$J$17,2,FALSE),"")</f>
        <v/>
      </c>
      <c r="AI487" s="108" t="str">
        <f>IFERROR(VLOOKUP(J487,Lists!$G$3:$J$17,3,FALSE),"")</f>
        <v/>
      </c>
      <c r="AJ487" s="108" t="str">
        <f>IFERROR(VLOOKUP(J487,Lists!$G$3:$J$17,4,FALSE),"")</f>
        <v/>
      </c>
      <c r="AK487" s="108" t="str">
        <f>IFERROR(VLOOKUP(P487,Lists!$C$30:$D$47,2,FALSE),"")</f>
        <v/>
      </c>
    </row>
    <row r="488" spans="2:37" x14ac:dyDescent="0.25">
      <c r="B488" s="5"/>
      <c r="C488" s="5"/>
      <c r="D488" s="122" t="str">
        <f>IFERROR(VLOOKUP(C488,Lists!$B$3:$E$13,3,FALSE),"")</f>
        <v/>
      </c>
      <c r="E488" s="123" t="str">
        <f>IFERROR(VLOOKUP(C488,Lists!$B$3:$E$13,4,FALSE),"")</f>
        <v/>
      </c>
      <c r="F488" s="5"/>
      <c r="H488" s="5"/>
      <c r="I488" s="5"/>
      <c r="J488" s="5"/>
      <c r="K488" s="5"/>
      <c r="L488" s="5"/>
      <c r="M488" s="5"/>
      <c r="N488" s="122" t="str" cm="1">
        <f t="array" ref="N488">IFERROR(_xlfn.XLOOKUP(1,(J488=Lists!$AC$3:$AC$886)*(K488=Lists!$AD$3:$AD$886)*(L488=Lists!$AE$3:$AE$886)*(M488=Lists!$AF$3:$AF$886),Lists!$AG$3:$AG$886),"")</f>
        <v/>
      </c>
      <c r="P488" s="5"/>
      <c r="Q488" s="5"/>
      <c r="R488" s="5"/>
      <c r="S488" s="5"/>
      <c r="T488" s="5"/>
      <c r="U488" s="5"/>
      <c r="V488" s="5"/>
      <c r="W488" s="5"/>
      <c r="X488" s="5"/>
      <c r="Z488" s="122" t="str">
        <f>IFERROR(((H488*N488)-(V488*W488))/1000*VLOOKUP(F488,Lists!$C$16:$E$20,2,FALSE)*D488,"")</f>
        <v/>
      </c>
      <c r="AA488" s="124" t="str">
        <f>IFERROR(((H488*N488)-(V488*W488))/1000*VLOOKUP(F488,Lists!$C$16:$E$20,3,FALSE)*E488,"")</f>
        <v/>
      </c>
      <c r="AB488" s="122" t="str">
        <f t="shared" si="15"/>
        <v/>
      </c>
      <c r="AC488" s="124" t="str">
        <f t="shared" si="14"/>
        <v/>
      </c>
      <c r="AD488" s="122" t="str">
        <f>IFERROR(((H488*N488)*(1-IF(I488="",0,VLOOKUP(I488,Lists!$C$23:$D$27,2,FALSE)))-(V488*W488)*(1-IF(X488="",0,VLOOKUP(X488,Lists!$C$23:$D$27,2,FALSE))))/1000*VLOOKUP(F488,Lists!$C$16:$E$20,2,FALSE)*D488,"")</f>
        <v/>
      </c>
      <c r="AE488" s="124" t="str">
        <f>IFERROR(((H488*N488)*(1-IF(I488="",0,VLOOKUP(I488,Lists!$C$23:$D$27,2,FALSE)))-(V488*W488)*(1-IF(X488="",0,VLOOKUP(X488,Lists!$C$23:$D$27,2,FALSE))))/1000*VLOOKUP(F488,Lists!$C$16:$E$20,3,FALSE)*E488,"")</f>
        <v/>
      </c>
      <c r="AF488" s="125" t="str" cm="1">
        <f t="array" ref="AF488">IFERROR(V488*_xlfn.XLOOKUP(1,(P488=Lists!$G$20:$G$63)*(Q488=Lists!$H$20:$H$63),Lists!$I$20:$I$63),"")</f>
        <v/>
      </c>
      <c r="AG488" s="125" t="str">
        <f>IFERROR(IF(I488=X488,"",IF(X488="","",VLOOKUP(X488,Lists!$G$66:$H$70,2,FALSE)*V488*W488)),"")</f>
        <v/>
      </c>
      <c r="AH488" s="108" t="str">
        <f>IFERROR(VLOOKUP(J488,Lists!$G$3:$J$17,2,FALSE),"")</f>
        <v/>
      </c>
      <c r="AI488" s="108" t="str">
        <f>IFERROR(VLOOKUP(J488,Lists!$G$3:$J$17,3,FALSE),"")</f>
        <v/>
      </c>
      <c r="AJ488" s="108" t="str">
        <f>IFERROR(VLOOKUP(J488,Lists!$G$3:$J$17,4,FALSE),"")</f>
        <v/>
      </c>
      <c r="AK488" s="108" t="str">
        <f>IFERROR(VLOOKUP(P488,Lists!$C$30:$D$47,2,FALSE),"")</f>
        <v/>
      </c>
    </row>
    <row r="489" spans="2:37" x14ac:dyDescent="0.25">
      <c r="B489" s="5"/>
      <c r="C489" s="5"/>
      <c r="D489" s="122" t="str">
        <f>IFERROR(VLOOKUP(C489,Lists!$B$3:$E$13,3,FALSE),"")</f>
        <v/>
      </c>
      <c r="E489" s="123" t="str">
        <f>IFERROR(VLOOKUP(C489,Lists!$B$3:$E$13,4,FALSE),"")</f>
        <v/>
      </c>
      <c r="F489" s="5"/>
      <c r="H489" s="5"/>
      <c r="I489" s="5"/>
      <c r="J489" s="5"/>
      <c r="K489" s="5"/>
      <c r="L489" s="5"/>
      <c r="M489" s="5"/>
      <c r="N489" s="122" t="str" cm="1">
        <f t="array" ref="N489">IFERROR(_xlfn.XLOOKUP(1,(J489=Lists!$AC$3:$AC$886)*(K489=Lists!$AD$3:$AD$886)*(L489=Lists!$AE$3:$AE$886)*(M489=Lists!$AF$3:$AF$886),Lists!$AG$3:$AG$886),"")</f>
        <v/>
      </c>
      <c r="P489" s="5"/>
      <c r="Q489" s="5"/>
      <c r="R489" s="5"/>
      <c r="S489" s="5"/>
      <c r="T489" s="5"/>
      <c r="U489" s="5"/>
      <c r="V489" s="5"/>
      <c r="W489" s="5"/>
      <c r="X489" s="5"/>
      <c r="Z489" s="122" t="str">
        <f>IFERROR(((H489*N489)-(V489*W489))/1000*VLOOKUP(F489,Lists!$C$16:$E$20,2,FALSE)*D489,"")</f>
        <v/>
      </c>
      <c r="AA489" s="124" t="str">
        <f>IFERROR(((H489*N489)-(V489*W489))/1000*VLOOKUP(F489,Lists!$C$16:$E$20,3,FALSE)*E489,"")</f>
        <v/>
      </c>
      <c r="AB489" s="122" t="str">
        <f t="shared" si="15"/>
        <v/>
      </c>
      <c r="AC489" s="124" t="str">
        <f t="shared" si="14"/>
        <v/>
      </c>
      <c r="AD489" s="122" t="str">
        <f>IFERROR(((H489*N489)*(1-IF(I489="",0,VLOOKUP(I489,Lists!$C$23:$D$27,2,FALSE)))-(V489*W489)*(1-IF(X489="",0,VLOOKUP(X489,Lists!$C$23:$D$27,2,FALSE))))/1000*VLOOKUP(F489,Lists!$C$16:$E$20,2,FALSE)*D489,"")</f>
        <v/>
      </c>
      <c r="AE489" s="124" t="str">
        <f>IFERROR(((H489*N489)*(1-IF(I489="",0,VLOOKUP(I489,Lists!$C$23:$D$27,2,FALSE)))-(V489*W489)*(1-IF(X489="",0,VLOOKUP(X489,Lists!$C$23:$D$27,2,FALSE))))/1000*VLOOKUP(F489,Lists!$C$16:$E$20,3,FALSE)*E489,"")</f>
        <v/>
      </c>
      <c r="AF489" s="125" t="str" cm="1">
        <f t="array" ref="AF489">IFERROR(V489*_xlfn.XLOOKUP(1,(P489=Lists!$G$20:$G$63)*(Q489=Lists!$H$20:$H$63),Lists!$I$20:$I$63),"")</f>
        <v/>
      </c>
      <c r="AG489" s="125" t="str">
        <f>IFERROR(IF(I489=X489,"",IF(X489="","",VLOOKUP(X489,Lists!$G$66:$H$70,2,FALSE)*V489*W489)),"")</f>
        <v/>
      </c>
      <c r="AH489" s="108" t="str">
        <f>IFERROR(VLOOKUP(J489,Lists!$G$3:$J$17,2,FALSE),"")</f>
        <v/>
      </c>
      <c r="AI489" s="108" t="str">
        <f>IFERROR(VLOOKUP(J489,Lists!$G$3:$J$17,3,FALSE),"")</f>
        <v/>
      </c>
      <c r="AJ489" s="108" t="str">
        <f>IFERROR(VLOOKUP(J489,Lists!$G$3:$J$17,4,FALSE),"")</f>
        <v/>
      </c>
      <c r="AK489" s="108" t="str">
        <f>IFERROR(VLOOKUP(P489,Lists!$C$30:$D$47,2,FALSE),"")</f>
        <v/>
      </c>
    </row>
    <row r="490" spans="2:37" x14ac:dyDescent="0.25">
      <c r="B490" s="5"/>
      <c r="C490" s="5"/>
      <c r="D490" s="122" t="str">
        <f>IFERROR(VLOOKUP(C490,Lists!$B$3:$E$13,3,FALSE),"")</f>
        <v/>
      </c>
      <c r="E490" s="123" t="str">
        <f>IFERROR(VLOOKUP(C490,Lists!$B$3:$E$13,4,FALSE),"")</f>
        <v/>
      </c>
      <c r="F490" s="5"/>
      <c r="H490" s="5"/>
      <c r="I490" s="5"/>
      <c r="J490" s="5"/>
      <c r="K490" s="5"/>
      <c r="L490" s="5"/>
      <c r="M490" s="5"/>
      <c r="N490" s="122" t="str" cm="1">
        <f t="array" ref="N490">IFERROR(_xlfn.XLOOKUP(1,(J490=Lists!$AC$3:$AC$886)*(K490=Lists!$AD$3:$AD$886)*(L490=Lists!$AE$3:$AE$886)*(M490=Lists!$AF$3:$AF$886),Lists!$AG$3:$AG$886),"")</f>
        <v/>
      </c>
      <c r="P490" s="5"/>
      <c r="Q490" s="5"/>
      <c r="R490" s="5"/>
      <c r="S490" s="5"/>
      <c r="T490" s="5"/>
      <c r="U490" s="5"/>
      <c r="V490" s="5"/>
      <c r="W490" s="5"/>
      <c r="X490" s="5"/>
      <c r="Z490" s="122" t="str">
        <f>IFERROR(((H490*N490)-(V490*W490))/1000*VLOOKUP(F490,Lists!$C$16:$E$20,2,FALSE)*D490,"")</f>
        <v/>
      </c>
      <c r="AA490" s="124" t="str">
        <f>IFERROR(((H490*N490)-(V490*W490))/1000*VLOOKUP(F490,Lists!$C$16:$E$20,3,FALSE)*E490,"")</f>
        <v/>
      </c>
      <c r="AB490" s="122" t="str">
        <f t="shared" si="15"/>
        <v/>
      </c>
      <c r="AC490" s="124" t="str">
        <f t="shared" si="14"/>
        <v/>
      </c>
      <c r="AD490" s="122" t="str">
        <f>IFERROR(((H490*N490)*(1-IF(I490="",0,VLOOKUP(I490,Lists!$C$23:$D$27,2,FALSE)))-(V490*W490)*(1-IF(X490="",0,VLOOKUP(X490,Lists!$C$23:$D$27,2,FALSE))))/1000*VLOOKUP(F490,Lists!$C$16:$E$20,2,FALSE)*D490,"")</f>
        <v/>
      </c>
      <c r="AE490" s="124" t="str">
        <f>IFERROR(((H490*N490)*(1-IF(I490="",0,VLOOKUP(I490,Lists!$C$23:$D$27,2,FALSE)))-(V490*W490)*(1-IF(X490="",0,VLOOKUP(X490,Lists!$C$23:$D$27,2,FALSE))))/1000*VLOOKUP(F490,Lists!$C$16:$E$20,3,FALSE)*E490,"")</f>
        <v/>
      </c>
      <c r="AF490" s="125" t="str" cm="1">
        <f t="array" ref="AF490">IFERROR(V490*_xlfn.XLOOKUP(1,(P490=Lists!$G$20:$G$63)*(Q490=Lists!$H$20:$H$63),Lists!$I$20:$I$63),"")</f>
        <v/>
      </c>
      <c r="AG490" s="125" t="str">
        <f>IFERROR(IF(I490=X490,"",IF(X490="","",VLOOKUP(X490,Lists!$G$66:$H$70,2,FALSE)*V490*W490)),"")</f>
        <v/>
      </c>
      <c r="AH490" s="108" t="str">
        <f>IFERROR(VLOOKUP(J490,Lists!$G$3:$J$17,2,FALSE),"")</f>
        <v/>
      </c>
      <c r="AI490" s="108" t="str">
        <f>IFERROR(VLOOKUP(J490,Lists!$G$3:$J$17,3,FALSE),"")</f>
        <v/>
      </c>
      <c r="AJ490" s="108" t="str">
        <f>IFERROR(VLOOKUP(J490,Lists!$G$3:$J$17,4,FALSE),"")</f>
        <v/>
      </c>
      <c r="AK490" s="108" t="str">
        <f>IFERROR(VLOOKUP(P490,Lists!$C$30:$D$47,2,FALSE),"")</f>
        <v/>
      </c>
    </row>
    <row r="491" spans="2:37" x14ac:dyDescent="0.25">
      <c r="B491" s="5"/>
      <c r="C491" s="5"/>
      <c r="D491" s="122" t="str">
        <f>IFERROR(VLOOKUP(C491,Lists!$B$3:$E$13,3,FALSE),"")</f>
        <v/>
      </c>
      <c r="E491" s="123" t="str">
        <f>IFERROR(VLOOKUP(C491,Lists!$B$3:$E$13,4,FALSE),"")</f>
        <v/>
      </c>
      <c r="F491" s="5"/>
      <c r="H491" s="5"/>
      <c r="I491" s="5"/>
      <c r="J491" s="5"/>
      <c r="K491" s="5"/>
      <c r="L491" s="5"/>
      <c r="M491" s="5"/>
      <c r="N491" s="122" t="str" cm="1">
        <f t="array" ref="N491">IFERROR(_xlfn.XLOOKUP(1,(J491=Lists!$AC$3:$AC$886)*(K491=Lists!$AD$3:$AD$886)*(L491=Lists!$AE$3:$AE$886)*(M491=Lists!$AF$3:$AF$886),Lists!$AG$3:$AG$886),"")</f>
        <v/>
      </c>
      <c r="P491" s="5"/>
      <c r="Q491" s="5"/>
      <c r="R491" s="5"/>
      <c r="S491" s="5"/>
      <c r="T491" s="5"/>
      <c r="U491" s="5"/>
      <c r="V491" s="5"/>
      <c r="W491" s="5"/>
      <c r="X491" s="5"/>
      <c r="Z491" s="122" t="str">
        <f>IFERROR(((H491*N491)-(V491*W491))/1000*VLOOKUP(F491,Lists!$C$16:$E$20,2,FALSE)*D491,"")</f>
        <v/>
      </c>
      <c r="AA491" s="124" t="str">
        <f>IFERROR(((H491*N491)-(V491*W491))/1000*VLOOKUP(F491,Lists!$C$16:$E$20,3,FALSE)*E491,"")</f>
        <v/>
      </c>
      <c r="AB491" s="122" t="str">
        <f t="shared" si="15"/>
        <v/>
      </c>
      <c r="AC491" s="124" t="str">
        <f t="shared" si="14"/>
        <v/>
      </c>
      <c r="AD491" s="122" t="str">
        <f>IFERROR(((H491*N491)*(1-IF(I491="",0,VLOOKUP(I491,Lists!$C$23:$D$27,2,FALSE)))-(V491*W491)*(1-IF(X491="",0,VLOOKUP(X491,Lists!$C$23:$D$27,2,FALSE))))/1000*VLOOKUP(F491,Lists!$C$16:$E$20,2,FALSE)*D491,"")</f>
        <v/>
      </c>
      <c r="AE491" s="124" t="str">
        <f>IFERROR(((H491*N491)*(1-IF(I491="",0,VLOOKUP(I491,Lists!$C$23:$D$27,2,FALSE)))-(V491*W491)*(1-IF(X491="",0,VLOOKUP(X491,Lists!$C$23:$D$27,2,FALSE))))/1000*VLOOKUP(F491,Lists!$C$16:$E$20,3,FALSE)*E491,"")</f>
        <v/>
      </c>
      <c r="AF491" s="125" t="str" cm="1">
        <f t="array" ref="AF491">IFERROR(V491*_xlfn.XLOOKUP(1,(P491=Lists!$G$20:$G$63)*(Q491=Lists!$H$20:$H$63),Lists!$I$20:$I$63),"")</f>
        <v/>
      </c>
      <c r="AG491" s="125" t="str">
        <f>IFERROR(IF(I491=X491,"",IF(X491="","",VLOOKUP(X491,Lists!$G$66:$H$70,2,FALSE)*V491*W491)),"")</f>
        <v/>
      </c>
      <c r="AH491" s="108" t="str">
        <f>IFERROR(VLOOKUP(J491,Lists!$G$3:$J$17,2,FALSE),"")</f>
        <v/>
      </c>
      <c r="AI491" s="108" t="str">
        <f>IFERROR(VLOOKUP(J491,Lists!$G$3:$J$17,3,FALSE),"")</f>
        <v/>
      </c>
      <c r="AJ491" s="108" t="str">
        <f>IFERROR(VLOOKUP(J491,Lists!$G$3:$J$17,4,FALSE),"")</f>
        <v/>
      </c>
      <c r="AK491" s="108" t="str">
        <f>IFERROR(VLOOKUP(P491,Lists!$C$30:$D$47,2,FALSE),"")</f>
        <v/>
      </c>
    </row>
    <row r="492" spans="2:37" x14ac:dyDescent="0.25">
      <c r="B492" s="5"/>
      <c r="C492" s="5"/>
      <c r="D492" s="122" t="str">
        <f>IFERROR(VLOOKUP(C492,Lists!$B$3:$E$13,3,FALSE),"")</f>
        <v/>
      </c>
      <c r="E492" s="123" t="str">
        <f>IFERROR(VLOOKUP(C492,Lists!$B$3:$E$13,4,FALSE),"")</f>
        <v/>
      </c>
      <c r="F492" s="5"/>
      <c r="H492" s="5"/>
      <c r="I492" s="5"/>
      <c r="J492" s="5"/>
      <c r="K492" s="5"/>
      <c r="L492" s="5"/>
      <c r="M492" s="5"/>
      <c r="N492" s="122" t="str" cm="1">
        <f t="array" ref="N492">IFERROR(_xlfn.XLOOKUP(1,(J492=Lists!$AC$3:$AC$886)*(K492=Lists!$AD$3:$AD$886)*(L492=Lists!$AE$3:$AE$886)*(M492=Lists!$AF$3:$AF$886),Lists!$AG$3:$AG$886),"")</f>
        <v/>
      </c>
      <c r="P492" s="5"/>
      <c r="Q492" s="5"/>
      <c r="R492" s="5"/>
      <c r="S492" s="5"/>
      <c r="T492" s="5"/>
      <c r="U492" s="5"/>
      <c r="V492" s="5"/>
      <c r="W492" s="5"/>
      <c r="X492" s="5"/>
      <c r="Z492" s="122" t="str">
        <f>IFERROR(((H492*N492)-(V492*W492))/1000*VLOOKUP(F492,Lists!$C$16:$E$20,2,FALSE)*D492,"")</f>
        <v/>
      </c>
      <c r="AA492" s="124" t="str">
        <f>IFERROR(((H492*N492)-(V492*W492))/1000*VLOOKUP(F492,Lists!$C$16:$E$20,3,FALSE)*E492,"")</f>
        <v/>
      </c>
      <c r="AB492" s="122" t="str">
        <f t="shared" si="15"/>
        <v/>
      </c>
      <c r="AC492" s="124" t="str">
        <f t="shared" si="14"/>
        <v/>
      </c>
      <c r="AD492" s="122" t="str">
        <f>IFERROR(((H492*N492)*(1-IF(I492="",0,VLOOKUP(I492,Lists!$C$23:$D$27,2,FALSE)))-(V492*W492)*(1-IF(X492="",0,VLOOKUP(X492,Lists!$C$23:$D$27,2,FALSE))))/1000*VLOOKUP(F492,Lists!$C$16:$E$20,2,FALSE)*D492,"")</f>
        <v/>
      </c>
      <c r="AE492" s="124" t="str">
        <f>IFERROR(((H492*N492)*(1-IF(I492="",0,VLOOKUP(I492,Lists!$C$23:$D$27,2,FALSE)))-(V492*W492)*(1-IF(X492="",0,VLOOKUP(X492,Lists!$C$23:$D$27,2,FALSE))))/1000*VLOOKUP(F492,Lists!$C$16:$E$20,3,FALSE)*E492,"")</f>
        <v/>
      </c>
      <c r="AF492" s="125" t="str" cm="1">
        <f t="array" ref="AF492">IFERROR(V492*_xlfn.XLOOKUP(1,(P492=Lists!$G$20:$G$63)*(Q492=Lists!$H$20:$H$63),Lists!$I$20:$I$63),"")</f>
        <v/>
      </c>
      <c r="AG492" s="125" t="str">
        <f>IFERROR(IF(I492=X492,"",IF(X492="","",VLOOKUP(X492,Lists!$G$66:$H$70,2,FALSE)*V492*W492)),"")</f>
        <v/>
      </c>
      <c r="AH492" s="108" t="str">
        <f>IFERROR(VLOOKUP(J492,Lists!$G$3:$J$17,2,FALSE),"")</f>
        <v/>
      </c>
      <c r="AI492" s="108" t="str">
        <f>IFERROR(VLOOKUP(J492,Lists!$G$3:$J$17,3,FALSE),"")</f>
        <v/>
      </c>
      <c r="AJ492" s="108" t="str">
        <f>IFERROR(VLOOKUP(J492,Lists!$G$3:$J$17,4,FALSE),"")</f>
        <v/>
      </c>
      <c r="AK492" s="108" t="str">
        <f>IFERROR(VLOOKUP(P492,Lists!$C$30:$D$47,2,FALSE),"")</f>
        <v/>
      </c>
    </row>
    <row r="493" spans="2:37" x14ac:dyDescent="0.25">
      <c r="B493" s="5"/>
      <c r="C493" s="5"/>
      <c r="D493" s="122" t="str">
        <f>IFERROR(VLOOKUP(C493,Lists!$B$3:$E$13,3,FALSE),"")</f>
        <v/>
      </c>
      <c r="E493" s="123" t="str">
        <f>IFERROR(VLOOKUP(C493,Lists!$B$3:$E$13,4,FALSE),"")</f>
        <v/>
      </c>
      <c r="F493" s="5"/>
      <c r="H493" s="5"/>
      <c r="I493" s="5"/>
      <c r="J493" s="5"/>
      <c r="K493" s="5"/>
      <c r="L493" s="5"/>
      <c r="M493" s="5"/>
      <c r="N493" s="122" t="str" cm="1">
        <f t="array" ref="N493">IFERROR(_xlfn.XLOOKUP(1,(J493=Lists!$AC$3:$AC$886)*(K493=Lists!$AD$3:$AD$886)*(L493=Lists!$AE$3:$AE$886)*(M493=Lists!$AF$3:$AF$886),Lists!$AG$3:$AG$886),"")</f>
        <v/>
      </c>
      <c r="P493" s="5"/>
      <c r="Q493" s="5"/>
      <c r="R493" s="5"/>
      <c r="S493" s="5"/>
      <c r="T493" s="5"/>
      <c r="U493" s="5"/>
      <c r="V493" s="5"/>
      <c r="W493" s="5"/>
      <c r="X493" s="5"/>
      <c r="Z493" s="122" t="str">
        <f>IFERROR(((H493*N493)-(V493*W493))/1000*VLOOKUP(F493,Lists!$C$16:$E$20,2,FALSE)*D493,"")</f>
        <v/>
      </c>
      <c r="AA493" s="124" t="str">
        <f>IFERROR(((H493*N493)-(V493*W493))/1000*VLOOKUP(F493,Lists!$C$16:$E$20,3,FALSE)*E493,"")</f>
        <v/>
      </c>
      <c r="AB493" s="122" t="str">
        <f t="shared" si="15"/>
        <v/>
      </c>
      <c r="AC493" s="124" t="str">
        <f t="shared" si="14"/>
        <v/>
      </c>
      <c r="AD493" s="122" t="str">
        <f>IFERROR(((H493*N493)*(1-IF(I493="",0,VLOOKUP(I493,Lists!$C$23:$D$27,2,FALSE)))-(V493*W493)*(1-IF(X493="",0,VLOOKUP(X493,Lists!$C$23:$D$27,2,FALSE))))/1000*VLOOKUP(F493,Lists!$C$16:$E$20,2,FALSE)*D493,"")</f>
        <v/>
      </c>
      <c r="AE493" s="124" t="str">
        <f>IFERROR(((H493*N493)*(1-IF(I493="",0,VLOOKUP(I493,Lists!$C$23:$D$27,2,FALSE)))-(V493*W493)*(1-IF(X493="",0,VLOOKUP(X493,Lists!$C$23:$D$27,2,FALSE))))/1000*VLOOKUP(F493,Lists!$C$16:$E$20,3,FALSE)*E493,"")</f>
        <v/>
      </c>
      <c r="AF493" s="125" t="str" cm="1">
        <f t="array" ref="AF493">IFERROR(V493*_xlfn.XLOOKUP(1,(P493=Lists!$G$20:$G$63)*(Q493=Lists!$H$20:$H$63),Lists!$I$20:$I$63),"")</f>
        <v/>
      </c>
      <c r="AG493" s="125" t="str">
        <f>IFERROR(IF(I493=X493,"",IF(X493="","",VLOOKUP(X493,Lists!$G$66:$H$70,2,FALSE)*V493*W493)),"")</f>
        <v/>
      </c>
      <c r="AH493" s="108" t="str">
        <f>IFERROR(VLOOKUP(J493,Lists!$G$3:$J$17,2,FALSE),"")</f>
        <v/>
      </c>
      <c r="AI493" s="108" t="str">
        <f>IFERROR(VLOOKUP(J493,Lists!$G$3:$J$17,3,FALSE),"")</f>
        <v/>
      </c>
      <c r="AJ493" s="108" t="str">
        <f>IFERROR(VLOOKUP(J493,Lists!$G$3:$J$17,4,FALSE),"")</f>
        <v/>
      </c>
      <c r="AK493" s="108" t="str">
        <f>IFERROR(VLOOKUP(P493,Lists!$C$30:$D$47,2,FALSE),"")</f>
        <v/>
      </c>
    </row>
    <row r="494" spans="2:37" x14ac:dyDescent="0.25">
      <c r="B494" s="5"/>
      <c r="C494" s="5"/>
      <c r="D494" s="122" t="str">
        <f>IFERROR(VLOOKUP(C494,Lists!$B$3:$E$13,3,FALSE),"")</f>
        <v/>
      </c>
      <c r="E494" s="123" t="str">
        <f>IFERROR(VLOOKUP(C494,Lists!$B$3:$E$13,4,FALSE),"")</f>
        <v/>
      </c>
      <c r="F494" s="5"/>
      <c r="H494" s="5"/>
      <c r="I494" s="5"/>
      <c r="J494" s="5"/>
      <c r="K494" s="5"/>
      <c r="L494" s="5"/>
      <c r="M494" s="5"/>
      <c r="N494" s="122" t="str" cm="1">
        <f t="array" ref="N494">IFERROR(_xlfn.XLOOKUP(1,(J494=Lists!$AC$3:$AC$886)*(K494=Lists!$AD$3:$AD$886)*(L494=Lists!$AE$3:$AE$886)*(M494=Lists!$AF$3:$AF$886),Lists!$AG$3:$AG$886),"")</f>
        <v/>
      </c>
      <c r="P494" s="5"/>
      <c r="Q494" s="5"/>
      <c r="R494" s="5"/>
      <c r="S494" s="5"/>
      <c r="T494" s="5"/>
      <c r="U494" s="5"/>
      <c r="V494" s="5"/>
      <c r="W494" s="5"/>
      <c r="X494" s="5"/>
      <c r="Z494" s="122" t="str">
        <f>IFERROR(((H494*N494)-(V494*W494))/1000*VLOOKUP(F494,Lists!$C$16:$E$20,2,FALSE)*D494,"")</f>
        <v/>
      </c>
      <c r="AA494" s="124" t="str">
        <f>IFERROR(((H494*N494)-(V494*W494))/1000*VLOOKUP(F494,Lists!$C$16:$E$20,3,FALSE)*E494,"")</f>
        <v/>
      </c>
      <c r="AB494" s="122" t="str">
        <f t="shared" si="15"/>
        <v/>
      </c>
      <c r="AC494" s="124" t="str">
        <f t="shared" si="14"/>
        <v/>
      </c>
      <c r="AD494" s="122" t="str">
        <f>IFERROR(((H494*N494)*(1-IF(I494="",0,VLOOKUP(I494,Lists!$C$23:$D$27,2,FALSE)))-(V494*W494)*(1-IF(X494="",0,VLOOKUP(X494,Lists!$C$23:$D$27,2,FALSE))))/1000*VLOOKUP(F494,Lists!$C$16:$E$20,2,FALSE)*D494,"")</f>
        <v/>
      </c>
      <c r="AE494" s="124" t="str">
        <f>IFERROR(((H494*N494)*(1-IF(I494="",0,VLOOKUP(I494,Lists!$C$23:$D$27,2,FALSE)))-(V494*W494)*(1-IF(X494="",0,VLOOKUP(X494,Lists!$C$23:$D$27,2,FALSE))))/1000*VLOOKUP(F494,Lists!$C$16:$E$20,3,FALSE)*E494,"")</f>
        <v/>
      </c>
      <c r="AF494" s="125" t="str" cm="1">
        <f t="array" ref="AF494">IFERROR(V494*_xlfn.XLOOKUP(1,(P494=Lists!$G$20:$G$63)*(Q494=Lists!$H$20:$H$63),Lists!$I$20:$I$63),"")</f>
        <v/>
      </c>
      <c r="AG494" s="125" t="str">
        <f>IFERROR(IF(I494=X494,"",IF(X494="","",VLOOKUP(X494,Lists!$G$66:$H$70,2,FALSE)*V494*W494)),"")</f>
        <v/>
      </c>
      <c r="AH494" s="108" t="str">
        <f>IFERROR(VLOOKUP(J494,Lists!$G$3:$J$17,2,FALSE),"")</f>
        <v/>
      </c>
      <c r="AI494" s="108" t="str">
        <f>IFERROR(VLOOKUP(J494,Lists!$G$3:$J$17,3,FALSE),"")</f>
        <v/>
      </c>
      <c r="AJ494" s="108" t="str">
        <f>IFERROR(VLOOKUP(J494,Lists!$G$3:$J$17,4,FALSE),"")</f>
        <v/>
      </c>
      <c r="AK494" s="108" t="str">
        <f>IFERROR(VLOOKUP(P494,Lists!$C$30:$D$47,2,FALSE),"")</f>
        <v/>
      </c>
    </row>
    <row r="495" spans="2:37" x14ac:dyDescent="0.25">
      <c r="B495" s="5"/>
      <c r="C495" s="5"/>
      <c r="D495" s="122" t="str">
        <f>IFERROR(VLOOKUP(C495,Lists!$B$3:$E$13,3,FALSE),"")</f>
        <v/>
      </c>
      <c r="E495" s="123" t="str">
        <f>IFERROR(VLOOKUP(C495,Lists!$B$3:$E$13,4,FALSE),"")</f>
        <v/>
      </c>
      <c r="F495" s="5"/>
      <c r="H495" s="5"/>
      <c r="I495" s="5"/>
      <c r="J495" s="5"/>
      <c r="K495" s="5"/>
      <c r="L495" s="5"/>
      <c r="M495" s="5"/>
      <c r="N495" s="122" t="str" cm="1">
        <f t="array" ref="N495">IFERROR(_xlfn.XLOOKUP(1,(J495=Lists!$AC$3:$AC$886)*(K495=Lists!$AD$3:$AD$886)*(L495=Lists!$AE$3:$AE$886)*(M495=Lists!$AF$3:$AF$886),Lists!$AG$3:$AG$886),"")</f>
        <v/>
      </c>
      <c r="P495" s="5"/>
      <c r="Q495" s="5"/>
      <c r="R495" s="5"/>
      <c r="S495" s="5"/>
      <c r="T495" s="5"/>
      <c r="U495" s="5"/>
      <c r="V495" s="5"/>
      <c r="W495" s="5"/>
      <c r="X495" s="5"/>
      <c r="Z495" s="122" t="str">
        <f>IFERROR(((H495*N495)-(V495*W495))/1000*VLOOKUP(F495,Lists!$C$16:$E$20,2,FALSE)*D495,"")</f>
        <v/>
      </c>
      <c r="AA495" s="124" t="str">
        <f>IFERROR(((H495*N495)-(V495*W495))/1000*VLOOKUP(F495,Lists!$C$16:$E$20,3,FALSE)*E495,"")</f>
        <v/>
      </c>
      <c r="AB495" s="122" t="str">
        <f t="shared" si="15"/>
        <v/>
      </c>
      <c r="AC495" s="124" t="str">
        <f t="shared" si="14"/>
        <v/>
      </c>
      <c r="AD495" s="122" t="str">
        <f>IFERROR(((H495*N495)*(1-IF(I495="",0,VLOOKUP(I495,Lists!$C$23:$D$27,2,FALSE)))-(V495*W495)*(1-IF(X495="",0,VLOOKUP(X495,Lists!$C$23:$D$27,2,FALSE))))/1000*VLOOKUP(F495,Lists!$C$16:$E$20,2,FALSE)*D495,"")</f>
        <v/>
      </c>
      <c r="AE495" s="124" t="str">
        <f>IFERROR(((H495*N495)*(1-IF(I495="",0,VLOOKUP(I495,Lists!$C$23:$D$27,2,FALSE)))-(V495*W495)*(1-IF(X495="",0,VLOOKUP(X495,Lists!$C$23:$D$27,2,FALSE))))/1000*VLOOKUP(F495,Lists!$C$16:$E$20,3,FALSE)*E495,"")</f>
        <v/>
      </c>
      <c r="AF495" s="125" t="str" cm="1">
        <f t="array" ref="AF495">IFERROR(V495*_xlfn.XLOOKUP(1,(P495=Lists!$G$20:$G$63)*(Q495=Lists!$H$20:$H$63),Lists!$I$20:$I$63),"")</f>
        <v/>
      </c>
      <c r="AG495" s="125" t="str">
        <f>IFERROR(IF(I495=X495,"",IF(X495="","",VLOOKUP(X495,Lists!$G$66:$H$70,2,FALSE)*V495*W495)),"")</f>
        <v/>
      </c>
      <c r="AH495" s="108" t="str">
        <f>IFERROR(VLOOKUP(J495,Lists!$G$3:$J$17,2,FALSE),"")</f>
        <v/>
      </c>
      <c r="AI495" s="108" t="str">
        <f>IFERROR(VLOOKUP(J495,Lists!$G$3:$J$17,3,FALSE),"")</f>
        <v/>
      </c>
      <c r="AJ495" s="108" t="str">
        <f>IFERROR(VLOOKUP(J495,Lists!$G$3:$J$17,4,FALSE),"")</f>
        <v/>
      </c>
      <c r="AK495" s="108" t="str">
        <f>IFERROR(VLOOKUP(P495,Lists!$C$30:$D$47,2,FALSE),"")</f>
        <v/>
      </c>
    </row>
    <row r="496" spans="2:37" x14ac:dyDescent="0.25">
      <c r="B496" s="5"/>
      <c r="C496" s="5"/>
      <c r="D496" s="122" t="str">
        <f>IFERROR(VLOOKUP(C496,Lists!$B$3:$E$13,3,FALSE),"")</f>
        <v/>
      </c>
      <c r="E496" s="123" t="str">
        <f>IFERROR(VLOOKUP(C496,Lists!$B$3:$E$13,4,FALSE),"")</f>
        <v/>
      </c>
      <c r="F496" s="5"/>
      <c r="H496" s="5"/>
      <c r="I496" s="5"/>
      <c r="J496" s="5"/>
      <c r="K496" s="5"/>
      <c r="L496" s="5"/>
      <c r="M496" s="5"/>
      <c r="N496" s="122" t="str" cm="1">
        <f t="array" ref="N496">IFERROR(_xlfn.XLOOKUP(1,(J496=Lists!$AC$3:$AC$886)*(K496=Lists!$AD$3:$AD$886)*(L496=Lists!$AE$3:$AE$886)*(M496=Lists!$AF$3:$AF$886),Lists!$AG$3:$AG$886),"")</f>
        <v/>
      </c>
      <c r="P496" s="5"/>
      <c r="Q496" s="5"/>
      <c r="R496" s="5"/>
      <c r="S496" s="5"/>
      <c r="T496" s="5"/>
      <c r="U496" s="5"/>
      <c r="V496" s="5"/>
      <c r="W496" s="5"/>
      <c r="X496" s="5"/>
      <c r="Z496" s="122" t="str">
        <f>IFERROR(((H496*N496)-(V496*W496))/1000*VLOOKUP(F496,Lists!$C$16:$E$20,2,FALSE)*D496,"")</f>
        <v/>
      </c>
      <c r="AA496" s="124" t="str">
        <f>IFERROR(((H496*N496)-(V496*W496))/1000*VLOOKUP(F496,Lists!$C$16:$E$20,3,FALSE)*E496,"")</f>
        <v/>
      </c>
      <c r="AB496" s="122" t="str">
        <f t="shared" si="15"/>
        <v/>
      </c>
      <c r="AC496" s="124" t="str">
        <f t="shared" si="14"/>
        <v/>
      </c>
      <c r="AD496" s="122" t="str">
        <f>IFERROR(((H496*N496)*(1-IF(I496="",0,VLOOKUP(I496,Lists!$C$23:$D$27,2,FALSE)))-(V496*W496)*(1-IF(X496="",0,VLOOKUP(X496,Lists!$C$23:$D$27,2,FALSE))))/1000*VLOOKUP(F496,Lists!$C$16:$E$20,2,FALSE)*D496,"")</f>
        <v/>
      </c>
      <c r="AE496" s="124" t="str">
        <f>IFERROR(((H496*N496)*(1-IF(I496="",0,VLOOKUP(I496,Lists!$C$23:$D$27,2,FALSE)))-(V496*W496)*(1-IF(X496="",0,VLOOKUP(X496,Lists!$C$23:$D$27,2,FALSE))))/1000*VLOOKUP(F496,Lists!$C$16:$E$20,3,FALSE)*E496,"")</f>
        <v/>
      </c>
      <c r="AF496" s="125" t="str" cm="1">
        <f t="array" ref="AF496">IFERROR(V496*_xlfn.XLOOKUP(1,(P496=Lists!$G$20:$G$63)*(Q496=Lists!$H$20:$H$63),Lists!$I$20:$I$63),"")</f>
        <v/>
      </c>
      <c r="AG496" s="125" t="str">
        <f>IFERROR(IF(I496=X496,"",IF(X496="","",VLOOKUP(X496,Lists!$G$66:$H$70,2,FALSE)*V496*W496)),"")</f>
        <v/>
      </c>
      <c r="AH496" s="108" t="str">
        <f>IFERROR(VLOOKUP(J496,Lists!$G$3:$J$17,2,FALSE),"")</f>
        <v/>
      </c>
      <c r="AI496" s="108" t="str">
        <f>IFERROR(VLOOKUP(J496,Lists!$G$3:$J$17,3,FALSE),"")</f>
        <v/>
      </c>
      <c r="AJ496" s="108" t="str">
        <f>IFERROR(VLOOKUP(J496,Lists!$G$3:$J$17,4,FALSE),"")</f>
        <v/>
      </c>
      <c r="AK496" s="108" t="str">
        <f>IFERROR(VLOOKUP(P496,Lists!$C$30:$D$47,2,FALSE),"")</f>
        <v/>
      </c>
    </row>
    <row r="497" spans="2:37" x14ac:dyDescent="0.25">
      <c r="B497" s="5"/>
      <c r="C497" s="5"/>
      <c r="D497" s="122" t="str">
        <f>IFERROR(VLOOKUP(C497,Lists!$B$3:$E$13,3,FALSE),"")</f>
        <v/>
      </c>
      <c r="E497" s="123" t="str">
        <f>IFERROR(VLOOKUP(C497,Lists!$B$3:$E$13,4,FALSE),"")</f>
        <v/>
      </c>
      <c r="F497" s="5"/>
      <c r="H497" s="5"/>
      <c r="I497" s="5"/>
      <c r="J497" s="5"/>
      <c r="K497" s="5"/>
      <c r="L497" s="5"/>
      <c r="M497" s="5"/>
      <c r="N497" s="122" t="str" cm="1">
        <f t="array" ref="N497">IFERROR(_xlfn.XLOOKUP(1,(J497=Lists!$AC$3:$AC$886)*(K497=Lists!$AD$3:$AD$886)*(L497=Lists!$AE$3:$AE$886)*(M497=Lists!$AF$3:$AF$886),Lists!$AG$3:$AG$886),"")</f>
        <v/>
      </c>
      <c r="P497" s="5"/>
      <c r="Q497" s="5"/>
      <c r="R497" s="5"/>
      <c r="S497" s="5"/>
      <c r="T497" s="5"/>
      <c r="U497" s="5"/>
      <c r="V497" s="5"/>
      <c r="W497" s="5"/>
      <c r="X497" s="5"/>
      <c r="Z497" s="122" t="str">
        <f>IFERROR(((H497*N497)-(V497*W497))/1000*VLOOKUP(F497,Lists!$C$16:$E$20,2,FALSE)*D497,"")</f>
        <v/>
      </c>
      <c r="AA497" s="124" t="str">
        <f>IFERROR(((H497*N497)-(V497*W497))/1000*VLOOKUP(F497,Lists!$C$16:$E$20,3,FALSE)*E497,"")</f>
        <v/>
      </c>
      <c r="AB497" s="122" t="str">
        <f t="shared" si="15"/>
        <v/>
      </c>
      <c r="AC497" s="124" t="str">
        <f t="shared" si="14"/>
        <v/>
      </c>
      <c r="AD497" s="122" t="str">
        <f>IFERROR(((H497*N497)*(1-IF(I497="",0,VLOOKUP(I497,Lists!$C$23:$D$27,2,FALSE)))-(V497*W497)*(1-IF(X497="",0,VLOOKUP(X497,Lists!$C$23:$D$27,2,FALSE))))/1000*VLOOKUP(F497,Lists!$C$16:$E$20,2,FALSE)*D497,"")</f>
        <v/>
      </c>
      <c r="AE497" s="124" t="str">
        <f>IFERROR(((H497*N497)*(1-IF(I497="",0,VLOOKUP(I497,Lists!$C$23:$D$27,2,FALSE)))-(V497*W497)*(1-IF(X497="",0,VLOOKUP(X497,Lists!$C$23:$D$27,2,FALSE))))/1000*VLOOKUP(F497,Lists!$C$16:$E$20,3,FALSE)*E497,"")</f>
        <v/>
      </c>
      <c r="AF497" s="125" t="str" cm="1">
        <f t="array" ref="AF497">IFERROR(V497*_xlfn.XLOOKUP(1,(P497=Lists!$G$20:$G$63)*(Q497=Lists!$H$20:$H$63),Lists!$I$20:$I$63),"")</f>
        <v/>
      </c>
      <c r="AG497" s="125" t="str">
        <f>IFERROR(IF(I497=X497,"",IF(X497="","",VLOOKUP(X497,Lists!$G$66:$H$70,2,FALSE)*V497*W497)),"")</f>
        <v/>
      </c>
      <c r="AH497" s="108" t="str">
        <f>IFERROR(VLOOKUP(J497,Lists!$G$3:$J$17,2,FALSE),"")</f>
        <v/>
      </c>
      <c r="AI497" s="108" t="str">
        <f>IFERROR(VLOOKUP(J497,Lists!$G$3:$J$17,3,FALSE),"")</f>
        <v/>
      </c>
      <c r="AJ497" s="108" t="str">
        <f>IFERROR(VLOOKUP(J497,Lists!$G$3:$J$17,4,FALSE),"")</f>
        <v/>
      </c>
      <c r="AK497" s="108" t="str">
        <f>IFERROR(VLOOKUP(P497,Lists!$C$30:$D$47,2,FALSE),"")</f>
        <v/>
      </c>
    </row>
    <row r="498" spans="2:37" x14ac:dyDescent="0.25">
      <c r="B498" s="5"/>
      <c r="C498" s="5"/>
      <c r="D498" s="122" t="str">
        <f>IFERROR(VLOOKUP(C498,Lists!$B$3:$E$13,3,FALSE),"")</f>
        <v/>
      </c>
      <c r="E498" s="123" t="str">
        <f>IFERROR(VLOOKUP(C498,Lists!$B$3:$E$13,4,FALSE),"")</f>
        <v/>
      </c>
      <c r="F498" s="5"/>
      <c r="H498" s="5"/>
      <c r="I498" s="5"/>
      <c r="J498" s="5"/>
      <c r="K498" s="5"/>
      <c r="L498" s="5"/>
      <c r="M498" s="5"/>
      <c r="N498" s="122" t="str" cm="1">
        <f t="array" ref="N498">IFERROR(_xlfn.XLOOKUP(1,(J498=Lists!$AC$3:$AC$886)*(K498=Lists!$AD$3:$AD$886)*(L498=Lists!$AE$3:$AE$886)*(M498=Lists!$AF$3:$AF$886),Lists!$AG$3:$AG$886),"")</f>
        <v/>
      </c>
      <c r="P498" s="5"/>
      <c r="Q498" s="5"/>
      <c r="R498" s="5"/>
      <c r="S498" s="5"/>
      <c r="T498" s="5"/>
      <c r="U498" s="5"/>
      <c r="V498" s="5"/>
      <c r="W498" s="5"/>
      <c r="X498" s="5"/>
      <c r="Z498" s="122" t="str">
        <f>IFERROR(((H498*N498)-(V498*W498))/1000*VLOOKUP(F498,Lists!$C$16:$E$20,2,FALSE)*D498,"")</f>
        <v/>
      </c>
      <c r="AA498" s="124" t="str">
        <f>IFERROR(((H498*N498)-(V498*W498))/1000*VLOOKUP(F498,Lists!$C$16:$E$20,3,FALSE)*E498,"")</f>
        <v/>
      </c>
      <c r="AB498" s="122" t="str">
        <f t="shared" si="15"/>
        <v/>
      </c>
      <c r="AC498" s="124" t="str">
        <f t="shared" si="14"/>
        <v/>
      </c>
      <c r="AD498" s="122" t="str">
        <f>IFERROR(((H498*N498)*(1-IF(I498="",0,VLOOKUP(I498,Lists!$C$23:$D$27,2,FALSE)))-(V498*W498)*(1-IF(X498="",0,VLOOKUP(X498,Lists!$C$23:$D$27,2,FALSE))))/1000*VLOOKUP(F498,Lists!$C$16:$E$20,2,FALSE)*D498,"")</f>
        <v/>
      </c>
      <c r="AE498" s="124" t="str">
        <f>IFERROR(((H498*N498)*(1-IF(I498="",0,VLOOKUP(I498,Lists!$C$23:$D$27,2,FALSE)))-(V498*W498)*(1-IF(X498="",0,VLOOKUP(X498,Lists!$C$23:$D$27,2,FALSE))))/1000*VLOOKUP(F498,Lists!$C$16:$E$20,3,FALSE)*E498,"")</f>
        <v/>
      </c>
      <c r="AF498" s="125" t="str" cm="1">
        <f t="array" ref="AF498">IFERROR(V498*_xlfn.XLOOKUP(1,(P498=Lists!$G$20:$G$63)*(Q498=Lists!$H$20:$H$63),Lists!$I$20:$I$63),"")</f>
        <v/>
      </c>
      <c r="AG498" s="125" t="str">
        <f>IFERROR(IF(I498=X498,"",IF(X498="","",VLOOKUP(X498,Lists!$G$66:$H$70,2,FALSE)*V498*W498)),"")</f>
        <v/>
      </c>
      <c r="AH498" s="108" t="str">
        <f>IFERROR(VLOOKUP(J498,Lists!$G$3:$J$17,2,FALSE),"")</f>
        <v/>
      </c>
      <c r="AI498" s="108" t="str">
        <f>IFERROR(VLOOKUP(J498,Lists!$G$3:$J$17,3,FALSE),"")</f>
        <v/>
      </c>
      <c r="AJ498" s="108" t="str">
        <f>IFERROR(VLOOKUP(J498,Lists!$G$3:$J$17,4,FALSE),"")</f>
        <v/>
      </c>
      <c r="AK498" s="108" t="str">
        <f>IFERROR(VLOOKUP(P498,Lists!$C$30:$D$47,2,FALSE),"")</f>
        <v/>
      </c>
    </row>
    <row r="499" spans="2:37" x14ac:dyDescent="0.25">
      <c r="B499" s="5"/>
      <c r="C499" s="5"/>
      <c r="D499" s="122" t="str">
        <f>IFERROR(VLOOKUP(C499,Lists!$B$3:$E$13,3,FALSE),"")</f>
        <v/>
      </c>
      <c r="E499" s="123" t="str">
        <f>IFERROR(VLOOKUP(C499,Lists!$B$3:$E$13,4,FALSE),"")</f>
        <v/>
      </c>
      <c r="F499" s="5"/>
      <c r="H499" s="5"/>
      <c r="I499" s="5"/>
      <c r="J499" s="5"/>
      <c r="K499" s="5"/>
      <c r="L499" s="5"/>
      <c r="M499" s="5"/>
      <c r="N499" s="122" t="str" cm="1">
        <f t="array" ref="N499">IFERROR(_xlfn.XLOOKUP(1,(J499=Lists!$AC$3:$AC$886)*(K499=Lists!$AD$3:$AD$886)*(L499=Lists!$AE$3:$AE$886)*(M499=Lists!$AF$3:$AF$886),Lists!$AG$3:$AG$886),"")</f>
        <v/>
      </c>
      <c r="P499" s="5"/>
      <c r="Q499" s="5"/>
      <c r="R499" s="5"/>
      <c r="S499" s="5"/>
      <c r="T499" s="5"/>
      <c r="U499" s="5"/>
      <c r="V499" s="5"/>
      <c r="W499" s="5"/>
      <c r="X499" s="5"/>
      <c r="Z499" s="122" t="str">
        <f>IFERROR(((H499*N499)-(V499*W499))/1000*VLOOKUP(F499,Lists!$C$16:$E$20,2,FALSE)*D499,"")</f>
        <v/>
      </c>
      <c r="AA499" s="124" t="str">
        <f>IFERROR(((H499*N499)-(V499*W499))/1000*VLOOKUP(F499,Lists!$C$16:$E$20,3,FALSE)*E499,"")</f>
        <v/>
      </c>
      <c r="AB499" s="122" t="str">
        <f t="shared" si="15"/>
        <v/>
      </c>
      <c r="AC499" s="124" t="str">
        <f t="shared" si="14"/>
        <v/>
      </c>
      <c r="AD499" s="122" t="str">
        <f>IFERROR(((H499*N499)*(1-IF(I499="",0,VLOOKUP(I499,Lists!$C$23:$D$27,2,FALSE)))-(V499*W499)*(1-IF(X499="",0,VLOOKUP(X499,Lists!$C$23:$D$27,2,FALSE))))/1000*VLOOKUP(F499,Lists!$C$16:$E$20,2,FALSE)*D499,"")</f>
        <v/>
      </c>
      <c r="AE499" s="124" t="str">
        <f>IFERROR(((H499*N499)*(1-IF(I499="",0,VLOOKUP(I499,Lists!$C$23:$D$27,2,FALSE)))-(V499*W499)*(1-IF(X499="",0,VLOOKUP(X499,Lists!$C$23:$D$27,2,FALSE))))/1000*VLOOKUP(F499,Lists!$C$16:$E$20,3,FALSE)*E499,"")</f>
        <v/>
      </c>
      <c r="AF499" s="125" t="str" cm="1">
        <f t="array" ref="AF499">IFERROR(V499*_xlfn.XLOOKUP(1,(P499=Lists!$G$20:$G$63)*(Q499=Lists!$H$20:$H$63),Lists!$I$20:$I$63),"")</f>
        <v/>
      </c>
      <c r="AG499" s="125" t="str">
        <f>IFERROR(IF(I499=X499,"",IF(X499="","",VLOOKUP(X499,Lists!$G$66:$H$70,2,FALSE)*V499*W499)),"")</f>
        <v/>
      </c>
      <c r="AH499" s="108" t="str">
        <f>IFERROR(VLOOKUP(J499,Lists!$G$3:$J$17,2,FALSE),"")</f>
        <v/>
      </c>
      <c r="AI499" s="108" t="str">
        <f>IFERROR(VLOOKUP(J499,Lists!$G$3:$J$17,3,FALSE),"")</f>
        <v/>
      </c>
      <c r="AJ499" s="108" t="str">
        <f>IFERROR(VLOOKUP(J499,Lists!$G$3:$J$17,4,FALSE),"")</f>
        <v/>
      </c>
      <c r="AK499" s="108" t="str">
        <f>IFERROR(VLOOKUP(P499,Lists!$C$30:$D$47,2,FALSE),"")</f>
        <v/>
      </c>
    </row>
    <row r="500" spans="2:37" x14ac:dyDescent="0.25">
      <c r="B500" s="5"/>
      <c r="C500" s="5"/>
      <c r="D500" s="122" t="str">
        <f>IFERROR(VLOOKUP(C500,Lists!$B$3:$E$13,3,FALSE),"")</f>
        <v/>
      </c>
      <c r="E500" s="123" t="str">
        <f>IFERROR(VLOOKUP(C500,Lists!$B$3:$E$13,4,FALSE),"")</f>
        <v/>
      </c>
      <c r="F500" s="5"/>
      <c r="H500" s="5"/>
      <c r="I500" s="5"/>
      <c r="J500" s="5"/>
      <c r="K500" s="5"/>
      <c r="L500" s="5"/>
      <c r="M500" s="5"/>
      <c r="N500" s="122" t="str" cm="1">
        <f t="array" ref="N500">IFERROR(_xlfn.XLOOKUP(1,(J500=Lists!$AC$3:$AC$886)*(K500=Lists!$AD$3:$AD$886)*(L500=Lists!$AE$3:$AE$886)*(M500=Lists!$AF$3:$AF$886),Lists!$AG$3:$AG$886),"")</f>
        <v/>
      </c>
      <c r="P500" s="5"/>
      <c r="Q500" s="5"/>
      <c r="R500" s="5"/>
      <c r="S500" s="5"/>
      <c r="T500" s="5"/>
      <c r="U500" s="5"/>
      <c r="V500" s="5"/>
      <c r="W500" s="5"/>
      <c r="X500" s="5"/>
      <c r="Z500" s="122" t="str">
        <f>IFERROR(((H500*N500)-(V500*W500))/1000*VLOOKUP(F500,Lists!$C$16:$E$20,2,FALSE)*D500,"")</f>
        <v/>
      </c>
      <c r="AA500" s="124" t="str">
        <f>IFERROR(((H500*N500)-(V500*W500))/1000*VLOOKUP(F500,Lists!$C$16:$E$20,3,FALSE)*E500,"")</f>
        <v/>
      </c>
      <c r="AB500" s="122" t="str">
        <f t="shared" si="15"/>
        <v/>
      </c>
      <c r="AC500" s="124" t="str">
        <f t="shared" si="14"/>
        <v/>
      </c>
      <c r="AD500" s="122" t="str">
        <f>IFERROR(((H500*N500)*(1-IF(I500="",0,VLOOKUP(I500,Lists!$C$23:$D$27,2,FALSE)))-(V500*W500)*(1-IF(X500="",0,VLOOKUP(X500,Lists!$C$23:$D$27,2,FALSE))))/1000*VLOOKUP(F500,Lists!$C$16:$E$20,2,FALSE)*D500,"")</f>
        <v/>
      </c>
      <c r="AE500" s="124" t="str">
        <f>IFERROR(((H500*N500)*(1-IF(I500="",0,VLOOKUP(I500,Lists!$C$23:$D$27,2,FALSE)))-(V500*W500)*(1-IF(X500="",0,VLOOKUP(X500,Lists!$C$23:$D$27,2,FALSE))))/1000*VLOOKUP(F500,Lists!$C$16:$E$20,3,FALSE)*E500,"")</f>
        <v/>
      </c>
      <c r="AF500" s="125" t="str" cm="1">
        <f t="array" ref="AF500">IFERROR(V500*_xlfn.XLOOKUP(1,(P500=Lists!$G$20:$G$63)*(Q500=Lists!$H$20:$H$63),Lists!$I$20:$I$63),"")</f>
        <v/>
      </c>
      <c r="AG500" s="125" t="str">
        <f>IFERROR(IF(I500=X500,"",IF(X500="","",VLOOKUP(X500,Lists!$G$66:$H$70,2,FALSE)*V500*W500)),"")</f>
        <v/>
      </c>
      <c r="AH500" s="108" t="str">
        <f>IFERROR(VLOOKUP(J500,Lists!$G$3:$J$17,2,FALSE),"")</f>
        <v/>
      </c>
      <c r="AI500" s="108" t="str">
        <f>IFERROR(VLOOKUP(J500,Lists!$G$3:$J$17,3,FALSE),"")</f>
        <v/>
      </c>
      <c r="AJ500" s="108" t="str">
        <f>IFERROR(VLOOKUP(J500,Lists!$G$3:$J$17,4,FALSE),"")</f>
        <v/>
      </c>
      <c r="AK500" s="108" t="str">
        <f>IFERROR(VLOOKUP(P500,Lists!$C$30:$D$47,2,FALSE),"")</f>
        <v/>
      </c>
    </row>
    <row r="501" spans="2:37" x14ac:dyDescent="0.25">
      <c r="B501" s="5"/>
      <c r="C501" s="5"/>
      <c r="D501" s="122" t="str">
        <f>IFERROR(VLOOKUP(C501,Lists!$B$3:$E$13,3,FALSE),"")</f>
        <v/>
      </c>
      <c r="E501" s="123" t="str">
        <f>IFERROR(VLOOKUP(C501,Lists!$B$3:$E$13,4,FALSE),"")</f>
        <v/>
      </c>
      <c r="F501" s="5"/>
      <c r="H501" s="5"/>
      <c r="I501" s="5"/>
      <c r="J501" s="5"/>
      <c r="K501" s="5"/>
      <c r="L501" s="5"/>
      <c r="M501" s="5"/>
      <c r="N501" s="122" t="str" cm="1">
        <f t="array" ref="N501">IFERROR(_xlfn.XLOOKUP(1,(J501=Lists!$AC$3:$AC$886)*(K501=Lists!$AD$3:$AD$886)*(L501=Lists!$AE$3:$AE$886)*(M501=Lists!$AF$3:$AF$886),Lists!$AG$3:$AG$886),"")</f>
        <v/>
      </c>
      <c r="P501" s="5"/>
      <c r="Q501" s="5"/>
      <c r="R501" s="5"/>
      <c r="S501" s="5"/>
      <c r="T501" s="5"/>
      <c r="U501" s="5"/>
      <c r="V501" s="5"/>
      <c r="W501" s="5"/>
      <c r="X501" s="5"/>
      <c r="Z501" s="122" t="str">
        <f>IFERROR(((H501*N501)-(V501*W501))/1000*VLOOKUP(F501,Lists!$C$16:$E$20,2,FALSE)*D501,"")</f>
        <v/>
      </c>
      <c r="AA501" s="124" t="str">
        <f>IFERROR(((H501*N501)-(V501*W501))/1000*VLOOKUP(F501,Lists!$C$16:$E$20,3,FALSE)*E501,"")</f>
        <v/>
      </c>
      <c r="AB501" s="122" t="str">
        <f t="shared" si="15"/>
        <v/>
      </c>
      <c r="AC501" s="124" t="str">
        <f t="shared" si="14"/>
        <v/>
      </c>
      <c r="AD501" s="122" t="str">
        <f>IFERROR(((H501*N501)*(1-IF(I501="",0,VLOOKUP(I501,Lists!$C$23:$D$27,2,FALSE)))-(V501*W501)*(1-IF(X501="",0,VLOOKUP(X501,Lists!$C$23:$D$27,2,FALSE))))/1000*VLOOKUP(F501,Lists!$C$16:$E$20,2,FALSE)*D501,"")</f>
        <v/>
      </c>
      <c r="AE501" s="124" t="str">
        <f>IFERROR(((H501*N501)*(1-IF(I501="",0,VLOOKUP(I501,Lists!$C$23:$D$27,2,FALSE)))-(V501*W501)*(1-IF(X501="",0,VLOOKUP(X501,Lists!$C$23:$D$27,2,FALSE))))/1000*VLOOKUP(F501,Lists!$C$16:$E$20,3,FALSE)*E501,"")</f>
        <v/>
      </c>
      <c r="AF501" s="125" t="str" cm="1">
        <f t="array" ref="AF501">IFERROR(V501*_xlfn.XLOOKUP(1,(P501=Lists!$G$20:$G$63)*(Q501=Lists!$H$20:$H$63),Lists!$I$20:$I$63),"")</f>
        <v/>
      </c>
      <c r="AG501" s="125" t="str">
        <f>IFERROR(IF(I501=X501,"",IF(X501="","",VLOOKUP(X501,Lists!$G$66:$H$70,2,FALSE)*V501*W501)),"")</f>
        <v/>
      </c>
      <c r="AH501" s="108" t="str">
        <f>IFERROR(VLOOKUP(J501,Lists!$G$3:$J$17,2,FALSE),"")</f>
        <v/>
      </c>
      <c r="AI501" s="108" t="str">
        <f>IFERROR(VLOOKUP(J501,Lists!$G$3:$J$17,3,FALSE),"")</f>
        <v/>
      </c>
      <c r="AJ501" s="108" t="str">
        <f>IFERROR(VLOOKUP(J501,Lists!$G$3:$J$17,4,FALSE),"")</f>
        <v/>
      </c>
      <c r="AK501" s="108" t="str">
        <f>IFERROR(VLOOKUP(P501,Lists!$C$30:$D$47,2,FALSE),"")</f>
        <v/>
      </c>
    </row>
    <row r="502" spans="2:37" x14ac:dyDescent="0.25">
      <c r="B502" s="5"/>
      <c r="C502" s="5"/>
      <c r="D502" s="122" t="str">
        <f>IFERROR(VLOOKUP(C502,Lists!$B$3:$E$13,3,FALSE),"")</f>
        <v/>
      </c>
      <c r="E502" s="123" t="str">
        <f>IFERROR(VLOOKUP(C502,Lists!$B$3:$E$13,4,FALSE),"")</f>
        <v/>
      </c>
      <c r="F502" s="5"/>
      <c r="H502" s="5"/>
      <c r="I502" s="5"/>
      <c r="J502" s="5"/>
      <c r="K502" s="5"/>
      <c r="L502" s="5"/>
      <c r="M502" s="5"/>
      <c r="N502" s="122" t="str" cm="1">
        <f t="array" ref="N502">IFERROR(_xlfn.XLOOKUP(1,(J502=Lists!$AC$3:$AC$886)*(K502=Lists!$AD$3:$AD$886)*(L502=Lists!$AE$3:$AE$886)*(M502=Lists!$AF$3:$AF$886),Lists!$AG$3:$AG$886),"")</f>
        <v/>
      </c>
      <c r="P502" s="5"/>
      <c r="Q502" s="5"/>
      <c r="R502" s="5"/>
      <c r="S502" s="5"/>
      <c r="T502" s="5"/>
      <c r="U502" s="5"/>
      <c r="V502" s="5"/>
      <c r="W502" s="5"/>
      <c r="X502" s="5"/>
      <c r="Z502" s="122" t="str">
        <f>IFERROR(((H502*N502)-(V502*W502))/1000*VLOOKUP(F502,Lists!$C$16:$E$20,2,FALSE)*D502,"")</f>
        <v/>
      </c>
      <c r="AA502" s="124" t="str">
        <f>IFERROR(((H502*N502)-(V502*W502))/1000*VLOOKUP(F502,Lists!$C$16:$E$20,3,FALSE)*E502,"")</f>
        <v/>
      </c>
      <c r="AB502" s="122" t="str">
        <f t="shared" si="15"/>
        <v/>
      </c>
      <c r="AC502" s="124" t="str">
        <f t="shared" si="14"/>
        <v/>
      </c>
      <c r="AD502" s="122" t="str">
        <f>IFERROR(((H502*N502)*(1-IF(I502="",0,VLOOKUP(I502,Lists!$C$23:$D$27,2,FALSE)))-(V502*W502)*(1-IF(X502="",0,VLOOKUP(X502,Lists!$C$23:$D$27,2,FALSE))))/1000*VLOOKUP(F502,Lists!$C$16:$E$20,2,FALSE)*D502,"")</f>
        <v/>
      </c>
      <c r="AE502" s="124" t="str">
        <f>IFERROR(((H502*N502)*(1-IF(I502="",0,VLOOKUP(I502,Lists!$C$23:$D$27,2,FALSE)))-(V502*W502)*(1-IF(X502="",0,VLOOKUP(X502,Lists!$C$23:$D$27,2,FALSE))))/1000*VLOOKUP(F502,Lists!$C$16:$E$20,3,FALSE)*E502,"")</f>
        <v/>
      </c>
      <c r="AF502" s="125" t="str" cm="1">
        <f t="array" ref="AF502">IFERROR(V502*_xlfn.XLOOKUP(1,(P502=Lists!$G$20:$G$63)*(Q502=Lists!$H$20:$H$63),Lists!$I$20:$I$63),"")</f>
        <v/>
      </c>
      <c r="AG502" s="125" t="str">
        <f>IFERROR(IF(I502=X502,"",IF(X502="","",VLOOKUP(X502,Lists!$G$66:$H$70,2,FALSE)*V502*W502)),"")</f>
        <v/>
      </c>
      <c r="AH502" s="108" t="str">
        <f>IFERROR(VLOOKUP(J502,Lists!$G$3:$J$17,2,FALSE),"")</f>
        <v/>
      </c>
      <c r="AI502" s="108" t="str">
        <f>IFERROR(VLOOKUP(J502,Lists!$G$3:$J$17,3,FALSE),"")</f>
        <v/>
      </c>
      <c r="AJ502" s="108" t="str">
        <f>IFERROR(VLOOKUP(J502,Lists!$G$3:$J$17,4,FALSE),"")</f>
        <v/>
      </c>
      <c r="AK502" s="108" t="str">
        <f>IFERROR(VLOOKUP(P502,Lists!$C$30:$D$47,2,FALSE),"")</f>
        <v/>
      </c>
    </row>
    <row r="503" spans="2:37" x14ac:dyDescent="0.25">
      <c r="B503" s="5"/>
      <c r="C503" s="5"/>
      <c r="D503" s="122" t="str">
        <f>IFERROR(VLOOKUP(C503,Lists!$B$3:$E$13,3,FALSE),"")</f>
        <v/>
      </c>
      <c r="E503" s="123" t="str">
        <f>IFERROR(VLOOKUP(C503,Lists!$B$3:$E$13,4,FALSE),"")</f>
        <v/>
      </c>
      <c r="F503" s="5"/>
      <c r="H503" s="5"/>
      <c r="I503" s="5"/>
      <c r="J503" s="5"/>
      <c r="K503" s="5"/>
      <c r="L503" s="5"/>
      <c r="M503" s="5"/>
      <c r="N503" s="122" t="str" cm="1">
        <f t="array" ref="N503">IFERROR(_xlfn.XLOOKUP(1,(J503=Lists!$AC$3:$AC$886)*(K503=Lists!$AD$3:$AD$886)*(L503=Lists!$AE$3:$AE$886)*(M503=Lists!$AF$3:$AF$886),Lists!$AG$3:$AG$886),"")</f>
        <v/>
      </c>
      <c r="P503" s="5"/>
      <c r="Q503" s="5"/>
      <c r="R503" s="5"/>
      <c r="S503" s="5"/>
      <c r="T503" s="5"/>
      <c r="U503" s="5"/>
      <c r="V503" s="5"/>
      <c r="W503" s="5"/>
      <c r="X503" s="5"/>
      <c r="Z503" s="122" t="str">
        <f>IFERROR(((H503*N503)-(V503*W503))/1000*VLOOKUP(F503,Lists!$C$16:$E$20,2,FALSE)*D503,"")</f>
        <v/>
      </c>
      <c r="AA503" s="124" t="str">
        <f>IFERROR(((H503*N503)-(V503*W503))/1000*VLOOKUP(F503,Lists!$C$16:$E$20,3,FALSE)*E503,"")</f>
        <v/>
      </c>
      <c r="AB503" s="122" t="str">
        <f t="shared" si="15"/>
        <v/>
      </c>
      <c r="AC503" s="124" t="str">
        <f t="shared" si="14"/>
        <v/>
      </c>
      <c r="AD503" s="122" t="str">
        <f>IFERROR(((H503*N503)*(1-IF(I503="",0,VLOOKUP(I503,Lists!$C$23:$D$27,2,FALSE)))-(V503*W503)*(1-IF(X503="",0,VLOOKUP(X503,Lists!$C$23:$D$27,2,FALSE))))/1000*VLOOKUP(F503,Lists!$C$16:$E$20,2,FALSE)*D503,"")</f>
        <v/>
      </c>
      <c r="AE503" s="124" t="str">
        <f>IFERROR(((H503*N503)*(1-IF(I503="",0,VLOOKUP(I503,Lists!$C$23:$D$27,2,FALSE)))-(V503*W503)*(1-IF(X503="",0,VLOOKUP(X503,Lists!$C$23:$D$27,2,FALSE))))/1000*VLOOKUP(F503,Lists!$C$16:$E$20,3,FALSE)*E503,"")</f>
        <v/>
      </c>
      <c r="AF503" s="125" t="str" cm="1">
        <f t="array" ref="AF503">IFERROR(V503*_xlfn.XLOOKUP(1,(P503=Lists!$G$20:$G$63)*(Q503=Lists!$H$20:$H$63),Lists!$I$20:$I$63),"")</f>
        <v/>
      </c>
      <c r="AG503" s="125" t="str">
        <f>IFERROR(IF(I503=X503,"",IF(X503="","",VLOOKUP(X503,Lists!$G$66:$H$70,2,FALSE)*V503*W503)),"")</f>
        <v/>
      </c>
      <c r="AH503" s="108" t="str">
        <f>IFERROR(VLOOKUP(J503,Lists!$G$3:$J$17,2,FALSE),"")</f>
        <v/>
      </c>
      <c r="AI503" s="108" t="str">
        <f>IFERROR(VLOOKUP(J503,Lists!$G$3:$J$17,3,FALSE),"")</f>
        <v/>
      </c>
      <c r="AJ503" s="108" t="str">
        <f>IFERROR(VLOOKUP(J503,Lists!$G$3:$J$17,4,FALSE),"")</f>
        <v/>
      </c>
      <c r="AK503" s="108" t="str">
        <f>IFERROR(VLOOKUP(P503,Lists!$C$30:$D$47,2,FALSE),"")</f>
        <v/>
      </c>
    </row>
    <row r="504" spans="2:37" x14ac:dyDescent="0.25">
      <c r="B504" s="5"/>
      <c r="C504" s="5"/>
      <c r="D504" s="122" t="str">
        <f>IFERROR(VLOOKUP(C504,Lists!$B$3:$E$13,3,FALSE),"")</f>
        <v/>
      </c>
      <c r="E504" s="123" t="str">
        <f>IFERROR(VLOOKUP(C504,Lists!$B$3:$E$13,4,FALSE),"")</f>
        <v/>
      </c>
      <c r="F504" s="5"/>
      <c r="H504" s="5"/>
      <c r="I504" s="5"/>
      <c r="J504" s="5"/>
      <c r="K504" s="5"/>
      <c r="L504" s="5"/>
      <c r="M504" s="5"/>
      <c r="N504" s="122" t="str" cm="1">
        <f t="array" ref="N504">IFERROR(_xlfn.XLOOKUP(1,(J504=Lists!$AC$3:$AC$886)*(K504=Lists!$AD$3:$AD$886)*(L504=Lists!$AE$3:$AE$886)*(M504=Lists!$AF$3:$AF$886),Lists!$AG$3:$AG$886),"")</f>
        <v/>
      </c>
      <c r="P504" s="5"/>
      <c r="Q504" s="5"/>
      <c r="R504" s="5"/>
      <c r="S504" s="5"/>
      <c r="T504" s="5"/>
      <c r="U504" s="5"/>
      <c r="V504" s="5"/>
      <c r="W504" s="5"/>
      <c r="X504" s="5"/>
      <c r="Z504" s="122" t="str">
        <f>IFERROR(((H504*N504)-(V504*W504))/1000*VLOOKUP(F504,Lists!$C$16:$E$20,2,FALSE)*D504,"")</f>
        <v/>
      </c>
      <c r="AA504" s="124" t="str">
        <f>IFERROR(((H504*N504)-(V504*W504))/1000*VLOOKUP(F504,Lists!$C$16:$E$20,3,FALSE)*E504,"")</f>
        <v/>
      </c>
      <c r="AB504" s="122" t="str">
        <f t="shared" si="15"/>
        <v/>
      </c>
      <c r="AC504" s="124" t="str">
        <f t="shared" si="14"/>
        <v/>
      </c>
      <c r="AD504" s="122" t="str">
        <f>IFERROR(((H504*N504)*(1-IF(I504="",0,VLOOKUP(I504,Lists!$C$23:$D$27,2,FALSE)))-(V504*W504)*(1-IF(X504="",0,VLOOKUP(X504,Lists!$C$23:$D$27,2,FALSE))))/1000*VLOOKUP(F504,Lists!$C$16:$E$20,2,FALSE)*D504,"")</f>
        <v/>
      </c>
      <c r="AE504" s="124" t="str">
        <f>IFERROR(((H504*N504)*(1-IF(I504="",0,VLOOKUP(I504,Lists!$C$23:$D$27,2,FALSE)))-(V504*W504)*(1-IF(X504="",0,VLOOKUP(X504,Lists!$C$23:$D$27,2,FALSE))))/1000*VLOOKUP(F504,Lists!$C$16:$E$20,3,FALSE)*E504,"")</f>
        <v/>
      </c>
      <c r="AF504" s="125" t="str" cm="1">
        <f t="array" ref="AF504">IFERROR(V504*_xlfn.XLOOKUP(1,(P504=Lists!$G$20:$G$63)*(Q504=Lists!$H$20:$H$63),Lists!$I$20:$I$63),"")</f>
        <v/>
      </c>
      <c r="AG504" s="125" t="str">
        <f>IFERROR(IF(I504=X504,"",IF(X504="","",VLOOKUP(X504,Lists!$G$66:$H$70,2,FALSE)*V504*W504)),"")</f>
        <v/>
      </c>
      <c r="AH504" s="108" t="str">
        <f>IFERROR(VLOOKUP(J504,Lists!$G$3:$J$17,2,FALSE),"")</f>
        <v/>
      </c>
      <c r="AI504" s="108" t="str">
        <f>IFERROR(VLOOKUP(J504,Lists!$G$3:$J$17,3,FALSE),"")</f>
        <v/>
      </c>
      <c r="AJ504" s="108" t="str">
        <f>IFERROR(VLOOKUP(J504,Lists!$G$3:$J$17,4,FALSE),"")</f>
        <v/>
      </c>
      <c r="AK504" s="108" t="str">
        <f>IFERROR(VLOOKUP(P504,Lists!$C$30:$D$47,2,FALSE),"")</f>
        <v/>
      </c>
    </row>
    <row r="505" spans="2:37" x14ac:dyDescent="0.25">
      <c r="B505" s="5"/>
      <c r="C505" s="5"/>
      <c r="D505" s="122" t="str">
        <f>IFERROR(VLOOKUP(C505,Lists!$B$3:$E$13,3,FALSE),"")</f>
        <v/>
      </c>
      <c r="E505" s="123" t="str">
        <f>IFERROR(VLOOKUP(C505,Lists!$B$3:$E$13,4,FALSE),"")</f>
        <v/>
      </c>
      <c r="F505" s="5"/>
      <c r="H505" s="5"/>
      <c r="I505" s="5"/>
      <c r="J505" s="5"/>
      <c r="K505" s="5"/>
      <c r="L505" s="5"/>
      <c r="M505" s="5"/>
      <c r="N505" s="122" t="str" cm="1">
        <f t="array" ref="N505">IFERROR(_xlfn.XLOOKUP(1,(J505=Lists!$AC$3:$AC$886)*(K505=Lists!$AD$3:$AD$886)*(L505=Lists!$AE$3:$AE$886)*(M505=Lists!$AF$3:$AF$886),Lists!$AG$3:$AG$886),"")</f>
        <v/>
      </c>
      <c r="P505" s="5"/>
      <c r="Q505" s="5"/>
      <c r="R505" s="5"/>
      <c r="S505" s="5"/>
      <c r="T505" s="5"/>
      <c r="U505" s="5"/>
      <c r="V505" s="5"/>
      <c r="W505" s="5"/>
      <c r="X505" s="5"/>
      <c r="Z505" s="122" t="str">
        <f>IFERROR(((H505*N505)-(V505*W505))/1000*VLOOKUP(F505,Lists!$C$16:$E$20,2,FALSE)*D505,"")</f>
        <v/>
      </c>
      <c r="AA505" s="124" t="str">
        <f>IFERROR(((H505*N505)-(V505*W505))/1000*VLOOKUP(F505,Lists!$C$16:$E$20,3,FALSE)*E505,"")</f>
        <v/>
      </c>
      <c r="AB505" s="122" t="str">
        <f t="shared" si="15"/>
        <v/>
      </c>
      <c r="AC505" s="124" t="str">
        <f t="shared" si="14"/>
        <v/>
      </c>
      <c r="AD505" s="122" t="str">
        <f>IFERROR(((H505*N505)*(1-IF(I505="",0,VLOOKUP(I505,Lists!$C$23:$D$27,2,FALSE)))-(V505*W505)*(1-IF(X505="",0,VLOOKUP(X505,Lists!$C$23:$D$27,2,FALSE))))/1000*VLOOKUP(F505,Lists!$C$16:$E$20,2,FALSE)*D505,"")</f>
        <v/>
      </c>
      <c r="AE505" s="124" t="str">
        <f>IFERROR(((H505*N505)*(1-IF(I505="",0,VLOOKUP(I505,Lists!$C$23:$D$27,2,FALSE)))-(V505*W505)*(1-IF(X505="",0,VLOOKUP(X505,Lists!$C$23:$D$27,2,FALSE))))/1000*VLOOKUP(F505,Lists!$C$16:$E$20,3,FALSE)*E505,"")</f>
        <v/>
      </c>
      <c r="AF505" s="125" t="str" cm="1">
        <f t="array" ref="AF505">IFERROR(V505*_xlfn.XLOOKUP(1,(P505=Lists!$G$20:$G$63)*(Q505=Lists!$H$20:$H$63),Lists!$I$20:$I$63),"")</f>
        <v/>
      </c>
      <c r="AG505" s="125" t="str">
        <f>IFERROR(IF(I505=X505,"",IF(X505="","",VLOOKUP(X505,Lists!$G$66:$H$70,2,FALSE)*V505*W505)),"")</f>
        <v/>
      </c>
      <c r="AH505" s="108" t="str">
        <f>IFERROR(VLOOKUP(J505,Lists!$G$3:$J$17,2,FALSE),"")</f>
        <v/>
      </c>
      <c r="AI505" s="108" t="str">
        <f>IFERROR(VLOOKUP(J505,Lists!$G$3:$J$17,3,FALSE),"")</f>
        <v/>
      </c>
      <c r="AJ505" s="108" t="str">
        <f>IFERROR(VLOOKUP(J505,Lists!$G$3:$J$17,4,FALSE),"")</f>
        <v/>
      </c>
      <c r="AK505" s="108" t="str">
        <f>IFERROR(VLOOKUP(P505,Lists!$C$30:$D$47,2,FALSE),"")</f>
        <v/>
      </c>
    </row>
    <row r="506" spans="2:37" x14ac:dyDescent="0.25">
      <c r="B506" s="5"/>
      <c r="C506" s="5"/>
      <c r="D506" s="122" t="str">
        <f>IFERROR(VLOOKUP(C506,Lists!$B$3:$E$13,3,FALSE),"")</f>
        <v/>
      </c>
      <c r="E506" s="123" t="str">
        <f>IFERROR(VLOOKUP(C506,Lists!$B$3:$E$13,4,FALSE),"")</f>
        <v/>
      </c>
      <c r="F506" s="5"/>
      <c r="H506" s="5"/>
      <c r="I506" s="5"/>
      <c r="J506" s="5"/>
      <c r="K506" s="5"/>
      <c r="L506" s="5"/>
      <c r="M506" s="5"/>
      <c r="N506" s="122" t="str" cm="1">
        <f t="array" ref="N506">IFERROR(_xlfn.XLOOKUP(1,(J506=Lists!$AC$3:$AC$886)*(K506=Lists!$AD$3:$AD$886)*(L506=Lists!$AE$3:$AE$886)*(M506=Lists!$AF$3:$AF$886),Lists!$AG$3:$AG$886),"")</f>
        <v/>
      </c>
      <c r="P506" s="5"/>
      <c r="Q506" s="5"/>
      <c r="R506" s="5"/>
      <c r="S506" s="5"/>
      <c r="T506" s="5"/>
      <c r="U506" s="5"/>
      <c r="V506" s="5"/>
      <c r="W506" s="5"/>
      <c r="X506" s="5"/>
      <c r="Z506" s="122" t="str">
        <f>IFERROR(((H506*N506)-(V506*W506))/1000*VLOOKUP(F506,Lists!$C$16:$E$20,2,FALSE)*D506,"")</f>
        <v/>
      </c>
      <c r="AA506" s="124" t="str">
        <f>IFERROR(((H506*N506)-(V506*W506))/1000*VLOOKUP(F506,Lists!$C$16:$E$20,3,FALSE)*E506,"")</f>
        <v/>
      </c>
      <c r="AB506" s="122" t="str">
        <f t="shared" si="15"/>
        <v/>
      </c>
      <c r="AC506" s="124" t="str">
        <f t="shared" si="14"/>
        <v/>
      </c>
      <c r="AD506" s="122" t="str">
        <f>IFERROR(((H506*N506)*(1-IF(I506="",0,VLOOKUP(I506,Lists!$C$23:$D$27,2,FALSE)))-(V506*W506)*(1-IF(X506="",0,VLOOKUP(X506,Lists!$C$23:$D$27,2,FALSE))))/1000*VLOOKUP(F506,Lists!$C$16:$E$20,2,FALSE)*D506,"")</f>
        <v/>
      </c>
      <c r="AE506" s="124" t="str">
        <f>IFERROR(((H506*N506)*(1-IF(I506="",0,VLOOKUP(I506,Lists!$C$23:$D$27,2,FALSE)))-(V506*W506)*(1-IF(X506="",0,VLOOKUP(X506,Lists!$C$23:$D$27,2,FALSE))))/1000*VLOOKUP(F506,Lists!$C$16:$E$20,3,FALSE)*E506,"")</f>
        <v/>
      </c>
      <c r="AF506" s="125" t="str" cm="1">
        <f t="array" ref="AF506">IFERROR(V506*_xlfn.XLOOKUP(1,(P506=Lists!$G$20:$G$63)*(Q506=Lists!$H$20:$H$63),Lists!$I$20:$I$63),"")</f>
        <v/>
      </c>
      <c r="AG506" s="125" t="str">
        <f>IFERROR(IF(I506=X506,"",IF(X506="","",VLOOKUP(X506,Lists!$G$66:$H$70,2,FALSE)*V506*W506)),"")</f>
        <v/>
      </c>
      <c r="AH506" s="108" t="str">
        <f>IFERROR(VLOOKUP(J506,Lists!$G$3:$J$17,2,FALSE),"")</f>
        <v/>
      </c>
      <c r="AI506" s="108" t="str">
        <f>IFERROR(VLOOKUP(J506,Lists!$G$3:$J$17,3,FALSE),"")</f>
        <v/>
      </c>
      <c r="AJ506" s="108" t="str">
        <f>IFERROR(VLOOKUP(J506,Lists!$G$3:$J$17,4,FALSE),"")</f>
        <v/>
      </c>
      <c r="AK506" s="108" t="str">
        <f>IFERROR(VLOOKUP(P506,Lists!$C$30:$D$47,2,FALSE),"")</f>
        <v/>
      </c>
    </row>
    <row r="507" spans="2:37" x14ac:dyDescent="0.25">
      <c r="B507" s="5"/>
      <c r="C507" s="5"/>
      <c r="D507" s="122" t="str">
        <f>IFERROR(VLOOKUP(C507,Lists!$B$3:$E$13,3,FALSE),"")</f>
        <v/>
      </c>
      <c r="E507" s="123" t="str">
        <f>IFERROR(VLOOKUP(C507,Lists!$B$3:$E$13,4,FALSE),"")</f>
        <v/>
      </c>
      <c r="F507" s="5"/>
      <c r="H507" s="5"/>
      <c r="I507" s="5"/>
      <c r="J507" s="5"/>
      <c r="K507" s="5"/>
      <c r="L507" s="5"/>
      <c r="M507" s="5"/>
      <c r="N507" s="122" t="str" cm="1">
        <f t="array" ref="N507">IFERROR(_xlfn.XLOOKUP(1,(J507=Lists!$AC$3:$AC$886)*(K507=Lists!$AD$3:$AD$886)*(L507=Lists!$AE$3:$AE$886)*(M507=Lists!$AF$3:$AF$886),Lists!$AG$3:$AG$886),"")</f>
        <v/>
      </c>
      <c r="P507" s="5"/>
      <c r="Q507" s="5"/>
      <c r="R507" s="5"/>
      <c r="S507" s="5"/>
      <c r="T507" s="5"/>
      <c r="U507" s="5"/>
      <c r="V507" s="5"/>
      <c r="W507" s="5"/>
      <c r="X507" s="5"/>
      <c r="Z507" s="122" t="str">
        <f>IFERROR(((H507*N507)-(V507*W507))/1000*VLOOKUP(F507,Lists!$C$16:$E$20,2,FALSE)*D507,"")</f>
        <v/>
      </c>
      <c r="AA507" s="124" t="str">
        <f>IFERROR(((H507*N507)-(V507*W507))/1000*VLOOKUP(F507,Lists!$C$16:$E$20,3,FALSE)*E507,"")</f>
        <v/>
      </c>
      <c r="AB507" s="122" t="str">
        <f t="shared" si="15"/>
        <v/>
      </c>
      <c r="AC507" s="124" t="str">
        <f t="shared" si="14"/>
        <v/>
      </c>
      <c r="AD507" s="122" t="str">
        <f>IFERROR(((H507*N507)*(1-IF(I507="",0,VLOOKUP(I507,Lists!$C$23:$D$27,2,FALSE)))-(V507*W507)*(1-IF(X507="",0,VLOOKUP(X507,Lists!$C$23:$D$27,2,FALSE))))/1000*VLOOKUP(F507,Lists!$C$16:$E$20,2,FALSE)*D507,"")</f>
        <v/>
      </c>
      <c r="AE507" s="124" t="str">
        <f>IFERROR(((H507*N507)*(1-IF(I507="",0,VLOOKUP(I507,Lists!$C$23:$D$27,2,FALSE)))-(V507*W507)*(1-IF(X507="",0,VLOOKUP(X507,Lists!$C$23:$D$27,2,FALSE))))/1000*VLOOKUP(F507,Lists!$C$16:$E$20,3,FALSE)*E507,"")</f>
        <v/>
      </c>
      <c r="AF507" s="125" t="str" cm="1">
        <f t="array" ref="AF507">IFERROR(V507*_xlfn.XLOOKUP(1,(P507=Lists!$G$20:$G$63)*(Q507=Lists!$H$20:$H$63),Lists!$I$20:$I$63),"")</f>
        <v/>
      </c>
      <c r="AG507" s="125" t="str">
        <f>IFERROR(IF(I507=X507,"",IF(X507="","",VLOOKUP(X507,Lists!$G$66:$H$70,2,FALSE)*V507*W507)),"")</f>
        <v/>
      </c>
      <c r="AH507" s="108" t="str">
        <f>IFERROR(VLOOKUP(J507,Lists!$G$3:$J$17,2,FALSE),"")</f>
        <v/>
      </c>
      <c r="AI507" s="108" t="str">
        <f>IFERROR(VLOOKUP(J507,Lists!$G$3:$J$17,3,FALSE),"")</f>
        <v/>
      </c>
      <c r="AJ507" s="108" t="str">
        <f>IFERROR(VLOOKUP(J507,Lists!$G$3:$J$17,4,FALSE),"")</f>
        <v/>
      </c>
      <c r="AK507" s="108" t="str">
        <f>IFERROR(VLOOKUP(P507,Lists!$C$30:$D$47,2,FALSE),"")</f>
        <v/>
      </c>
    </row>
    <row r="508" spans="2:37" x14ac:dyDescent="0.25">
      <c r="B508" s="5"/>
      <c r="C508" s="5"/>
      <c r="D508" s="122" t="str">
        <f>IFERROR(VLOOKUP(C508,Lists!$B$3:$E$13,3,FALSE),"")</f>
        <v/>
      </c>
      <c r="E508" s="123" t="str">
        <f>IFERROR(VLOOKUP(C508,Lists!$B$3:$E$13,4,FALSE),"")</f>
        <v/>
      </c>
      <c r="F508" s="5"/>
      <c r="H508" s="5"/>
      <c r="I508" s="5"/>
      <c r="J508" s="5"/>
      <c r="K508" s="5"/>
      <c r="L508" s="5"/>
      <c r="M508" s="5"/>
      <c r="N508" s="122" t="str" cm="1">
        <f t="array" ref="N508">IFERROR(_xlfn.XLOOKUP(1,(J508=Lists!$AC$3:$AC$886)*(K508=Lists!$AD$3:$AD$886)*(L508=Lists!$AE$3:$AE$886)*(M508=Lists!$AF$3:$AF$886),Lists!$AG$3:$AG$886),"")</f>
        <v/>
      </c>
      <c r="P508" s="5"/>
      <c r="Q508" s="5"/>
      <c r="R508" s="5"/>
      <c r="S508" s="5"/>
      <c r="T508" s="5"/>
      <c r="U508" s="5"/>
      <c r="V508" s="5"/>
      <c r="W508" s="5"/>
      <c r="X508" s="5"/>
      <c r="Z508" s="122" t="str">
        <f>IFERROR(((H508*N508)-(V508*W508))/1000*VLOOKUP(F508,Lists!$C$16:$E$20,2,FALSE)*D508,"")</f>
        <v/>
      </c>
      <c r="AA508" s="124" t="str">
        <f>IFERROR(((H508*N508)-(V508*W508))/1000*VLOOKUP(F508,Lists!$C$16:$E$20,3,FALSE)*E508,"")</f>
        <v/>
      </c>
      <c r="AB508" s="122" t="str">
        <f t="shared" si="15"/>
        <v/>
      </c>
      <c r="AC508" s="124" t="str">
        <f t="shared" si="14"/>
        <v/>
      </c>
      <c r="AD508" s="122" t="str">
        <f>IFERROR(((H508*N508)*(1-IF(I508="",0,VLOOKUP(I508,Lists!$C$23:$D$27,2,FALSE)))-(V508*W508)*(1-IF(X508="",0,VLOOKUP(X508,Lists!$C$23:$D$27,2,FALSE))))/1000*VLOOKUP(F508,Lists!$C$16:$E$20,2,FALSE)*D508,"")</f>
        <v/>
      </c>
      <c r="AE508" s="124" t="str">
        <f>IFERROR(((H508*N508)*(1-IF(I508="",0,VLOOKUP(I508,Lists!$C$23:$D$27,2,FALSE)))-(V508*W508)*(1-IF(X508="",0,VLOOKUP(X508,Lists!$C$23:$D$27,2,FALSE))))/1000*VLOOKUP(F508,Lists!$C$16:$E$20,3,FALSE)*E508,"")</f>
        <v/>
      </c>
      <c r="AF508" s="125" t="str" cm="1">
        <f t="array" ref="AF508">IFERROR(V508*_xlfn.XLOOKUP(1,(P508=Lists!$G$20:$G$63)*(Q508=Lists!$H$20:$H$63),Lists!$I$20:$I$63),"")</f>
        <v/>
      </c>
      <c r="AG508" s="125" t="str">
        <f>IFERROR(IF(I508=X508,"",IF(X508="","",VLOOKUP(X508,Lists!$G$66:$H$70,2,FALSE)*V508*W508)),"")</f>
        <v/>
      </c>
      <c r="AH508" s="108" t="str">
        <f>IFERROR(VLOOKUP(J508,Lists!$G$3:$J$17,2,FALSE),"")</f>
        <v/>
      </c>
      <c r="AI508" s="108" t="str">
        <f>IFERROR(VLOOKUP(J508,Lists!$G$3:$J$17,3,FALSE),"")</f>
        <v/>
      </c>
      <c r="AJ508" s="108" t="str">
        <f>IFERROR(VLOOKUP(J508,Lists!$G$3:$J$17,4,FALSE),"")</f>
        <v/>
      </c>
      <c r="AK508" s="108" t="str">
        <f>IFERROR(VLOOKUP(P508,Lists!$C$30:$D$47,2,FALSE),"")</f>
        <v/>
      </c>
    </row>
    <row r="509" spans="2:37" x14ac:dyDescent="0.25">
      <c r="B509" s="5"/>
      <c r="C509" s="5"/>
      <c r="D509" s="122" t="str">
        <f>IFERROR(VLOOKUP(C509,Lists!$B$3:$E$13,3,FALSE),"")</f>
        <v/>
      </c>
      <c r="E509" s="123" t="str">
        <f>IFERROR(VLOOKUP(C509,Lists!$B$3:$E$13,4,FALSE),"")</f>
        <v/>
      </c>
      <c r="F509" s="5"/>
      <c r="H509" s="5"/>
      <c r="I509" s="5"/>
      <c r="J509" s="5"/>
      <c r="K509" s="5"/>
      <c r="L509" s="5"/>
      <c r="M509" s="5"/>
      <c r="N509" s="122" t="str" cm="1">
        <f t="array" ref="N509">IFERROR(_xlfn.XLOOKUP(1,(J509=Lists!$AC$3:$AC$886)*(K509=Lists!$AD$3:$AD$886)*(L509=Lists!$AE$3:$AE$886)*(M509=Lists!$AF$3:$AF$886),Lists!$AG$3:$AG$886),"")</f>
        <v/>
      </c>
      <c r="P509" s="5"/>
      <c r="Q509" s="5"/>
      <c r="R509" s="5"/>
      <c r="S509" s="5"/>
      <c r="T509" s="5"/>
      <c r="U509" s="5"/>
      <c r="V509" s="5"/>
      <c r="W509" s="5"/>
      <c r="X509" s="5"/>
      <c r="Z509" s="122" t="str">
        <f>IFERROR(((H509*N509)-(V509*W509))/1000*VLOOKUP(F509,Lists!$C$16:$E$20,2,FALSE)*D509,"")</f>
        <v/>
      </c>
      <c r="AA509" s="124" t="str">
        <f>IFERROR(((H509*N509)-(V509*W509))/1000*VLOOKUP(F509,Lists!$C$16:$E$20,3,FALSE)*E509,"")</f>
        <v/>
      </c>
      <c r="AB509" s="122" t="str">
        <f t="shared" si="15"/>
        <v/>
      </c>
      <c r="AC509" s="124" t="str">
        <f t="shared" si="14"/>
        <v/>
      </c>
      <c r="AD509" s="122" t="str">
        <f>IFERROR(((H509*N509)*(1-IF(I509="",0,VLOOKUP(I509,Lists!$C$23:$D$27,2,FALSE)))-(V509*W509)*(1-IF(X509="",0,VLOOKUP(X509,Lists!$C$23:$D$27,2,FALSE))))/1000*VLOOKUP(F509,Lists!$C$16:$E$20,2,FALSE)*D509,"")</f>
        <v/>
      </c>
      <c r="AE509" s="124" t="str">
        <f>IFERROR(((H509*N509)*(1-IF(I509="",0,VLOOKUP(I509,Lists!$C$23:$D$27,2,FALSE)))-(V509*W509)*(1-IF(X509="",0,VLOOKUP(X509,Lists!$C$23:$D$27,2,FALSE))))/1000*VLOOKUP(F509,Lists!$C$16:$E$20,3,FALSE)*E509,"")</f>
        <v/>
      </c>
      <c r="AF509" s="125" t="str" cm="1">
        <f t="array" ref="AF509">IFERROR(V509*_xlfn.XLOOKUP(1,(P509=Lists!$G$20:$G$63)*(Q509=Lists!$H$20:$H$63),Lists!$I$20:$I$63),"")</f>
        <v/>
      </c>
      <c r="AG509" s="125" t="str">
        <f>IFERROR(IF(I509=X509,"",IF(X509="","",VLOOKUP(X509,Lists!$G$66:$H$70,2,FALSE)*V509*W509)),"")</f>
        <v/>
      </c>
      <c r="AH509" s="108" t="str">
        <f>IFERROR(VLOOKUP(J509,Lists!$G$3:$J$17,2,FALSE),"")</f>
        <v/>
      </c>
      <c r="AI509" s="108" t="str">
        <f>IFERROR(VLOOKUP(J509,Lists!$G$3:$J$17,3,FALSE),"")</f>
        <v/>
      </c>
      <c r="AJ509" s="108" t="str">
        <f>IFERROR(VLOOKUP(J509,Lists!$G$3:$J$17,4,FALSE),"")</f>
        <v/>
      </c>
      <c r="AK509" s="108" t="str">
        <f>IFERROR(VLOOKUP(P509,Lists!$C$30:$D$47,2,FALSE),"")</f>
        <v/>
      </c>
    </row>
    <row r="510" spans="2:37" x14ac:dyDescent="0.25">
      <c r="B510" s="5"/>
      <c r="C510" s="5"/>
      <c r="D510" s="122" t="str">
        <f>IFERROR(VLOOKUP(C510,Lists!$B$3:$E$13,3,FALSE),"")</f>
        <v/>
      </c>
      <c r="E510" s="123" t="str">
        <f>IFERROR(VLOOKUP(C510,Lists!$B$3:$E$13,4,FALSE),"")</f>
        <v/>
      </c>
      <c r="F510" s="5"/>
      <c r="H510" s="5"/>
      <c r="I510" s="5"/>
      <c r="J510" s="5"/>
      <c r="K510" s="5"/>
      <c r="L510" s="5"/>
      <c r="M510" s="5"/>
      <c r="N510" s="122" t="str" cm="1">
        <f t="array" ref="N510">IFERROR(_xlfn.XLOOKUP(1,(J510=Lists!$AC$3:$AC$886)*(K510=Lists!$AD$3:$AD$886)*(L510=Lists!$AE$3:$AE$886)*(M510=Lists!$AF$3:$AF$886),Lists!$AG$3:$AG$886),"")</f>
        <v/>
      </c>
      <c r="P510" s="5"/>
      <c r="Q510" s="5"/>
      <c r="R510" s="5"/>
      <c r="S510" s="5"/>
      <c r="T510" s="5"/>
      <c r="U510" s="5"/>
      <c r="V510" s="5"/>
      <c r="W510" s="5"/>
      <c r="X510" s="5"/>
      <c r="Z510" s="122" t="str">
        <f>IFERROR(((H510*N510)-(V510*W510))/1000*VLOOKUP(F510,Lists!$C$16:$E$20,2,FALSE)*D510,"")</f>
        <v/>
      </c>
      <c r="AA510" s="124" t="str">
        <f>IFERROR(((H510*N510)-(V510*W510))/1000*VLOOKUP(F510,Lists!$C$16:$E$20,3,FALSE)*E510,"")</f>
        <v/>
      </c>
      <c r="AB510" s="122" t="str">
        <f t="shared" si="15"/>
        <v/>
      </c>
      <c r="AC510" s="124" t="str">
        <f t="shared" si="14"/>
        <v/>
      </c>
      <c r="AD510" s="122" t="str">
        <f>IFERROR(((H510*N510)*(1-IF(I510="",0,VLOOKUP(I510,Lists!$C$23:$D$27,2,FALSE)))-(V510*W510)*(1-IF(X510="",0,VLOOKUP(X510,Lists!$C$23:$D$27,2,FALSE))))/1000*VLOOKUP(F510,Lists!$C$16:$E$20,2,FALSE)*D510,"")</f>
        <v/>
      </c>
      <c r="AE510" s="124" t="str">
        <f>IFERROR(((H510*N510)*(1-IF(I510="",0,VLOOKUP(I510,Lists!$C$23:$D$27,2,FALSE)))-(V510*W510)*(1-IF(X510="",0,VLOOKUP(X510,Lists!$C$23:$D$27,2,FALSE))))/1000*VLOOKUP(F510,Lists!$C$16:$E$20,3,FALSE)*E510,"")</f>
        <v/>
      </c>
      <c r="AF510" s="125" t="str" cm="1">
        <f t="array" ref="AF510">IFERROR(V510*_xlfn.XLOOKUP(1,(P510=Lists!$G$20:$G$63)*(Q510=Lists!$H$20:$H$63),Lists!$I$20:$I$63),"")</f>
        <v/>
      </c>
      <c r="AG510" s="125" t="str">
        <f>IFERROR(IF(I510=X510,"",IF(X510="","",VLOOKUP(X510,Lists!$G$66:$H$70,2,FALSE)*V510*W510)),"")</f>
        <v/>
      </c>
      <c r="AH510" s="108" t="str">
        <f>IFERROR(VLOOKUP(J510,Lists!$G$3:$J$17,2,FALSE),"")</f>
        <v/>
      </c>
      <c r="AI510" s="108" t="str">
        <f>IFERROR(VLOOKUP(J510,Lists!$G$3:$J$17,3,FALSE),"")</f>
        <v/>
      </c>
      <c r="AJ510" s="108" t="str">
        <f>IFERROR(VLOOKUP(J510,Lists!$G$3:$J$17,4,FALSE),"")</f>
        <v/>
      </c>
      <c r="AK510" s="108" t="str">
        <f>IFERROR(VLOOKUP(P510,Lists!$C$30:$D$47,2,FALSE),"")</f>
        <v/>
      </c>
    </row>
    <row r="511" spans="2:37" x14ac:dyDescent="0.25">
      <c r="B511" s="5"/>
      <c r="C511" s="5"/>
      <c r="D511" s="122" t="str">
        <f>IFERROR(VLOOKUP(C511,Lists!$B$3:$E$13,3,FALSE),"")</f>
        <v/>
      </c>
      <c r="E511" s="123" t="str">
        <f>IFERROR(VLOOKUP(C511,Lists!$B$3:$E$13,4,FALSE),"")</f>
        <v/>
      </c>
      <c r="F511" s="5"/>
      <c r="H511" s="5"/>
      <c r="I511" s="5"/>
      <c r="J511" s="5"/>
      <c r="K511" s="5"/>
      <c r="L511" s="5"/>
      <c r="M511" s="5"/>
      <c r="N511" s="122" t="str" cm="1">
        <f t="array" ref="N511">IFERROR(_xlfn.XLOOKUP(1,(J511=Lists!$AC$3:$AC$886)*(K511=Lists!$AD$3:$AD$886)*(L511=Lists!$AE$3:$AE$886)*(M511=Lists!$AF$3:$AF$886),Lists!$AG$3:$AG$886),"")</f>
        <v/>
      </c>
      <c r="P511" s="5"/>
      <c r="Q511" s="5"/>
      <c r="R511" s="5"/>
      <c r="S511" s="5"/>
      <c r="T511" s="5"/>
      <c r="U511" s="5"/>
      <c r="V511" s="5"/>
      <c r="W511" s="5"/>
      <c r="X511" s="5"/>
      <c r="Z511" s="122" t="str">
        <f>IFERROR(((H511*N511)-(V511*W511))/1000*VLOOKUP(F511,Lists!$C$16:$E$20,2,FALSE)*D511,"")</f>
        <v/>
      </c>
      <c r="AA511" s="124" t="str">
        <f>IFERROR(((H511*N511)-(V511*W511))/1000*VLOOKUP(F511,Lists!$C$16:$E$20,3,FALSE)*E511,"")</f>
        <v/>
      </c>
      <c r="AB511" s="122" t="str">
        <f t="shared" si="15"/>
        <v/>
      </c>
      <c r="AC511" s="124" t="str">
        <f t="shared" si="14"/>
        <v/>
      </c>
      <c r="AD511" s="122" t="str">
        <f>IFERROR(((H511*N511)*(1-IF(I511="",0,VLOOKUP(I511,Lists!$C$23:$D$27,2,FALSE)))-(V511*W511)*(1-IF(X511="",0,VLOOKUP(X511,Lists!$C$23:$D$27,2,FALSE))))/1000*VLOOKUP(F511,Lists!$C$16:$E$20,2,FALSE)*D511,"")</f>
        <v/>
      </c>
      <c r="AE511" s="124" t="str">
        <f>IFERROR(((H511*N511)*(1-IF(I511="",0,VLOOKUP(I511,Lists!$C$23:$D$27,2,FALSE)))-(V511*W511)*(1-IF(X511="",0,VLOOKUP(X511,Lists!$C$23:$D$27,2,FALSE))))/1000*VLOOKUP(F511,Lists!$C$16:$E$20,3,FALSE)*E511,"")</f>
        <v/>
      </c>
      <c r="AF511" s="125" t="str" cm="1">
        <f t="array" ref="AF511">IFERROR(V511*_xlfn.XLOOKUP(1,(P511=Lists!$G$20:$G$63)*(Q511=Lists!$H$20:$H$63),Lists!$I$20:$I$63),"")</f>
        <v/>
      </c>
      <c r="AG511" s="125" t="str">
        <f>IFERROR(IF(I511=X511,"",IF(X511="","",VLOOKUP(X511,Lists!$G$66:$H$70,2,FALSE)*V511*W511)),"")</f>
        <v/>
      </c>
      <c r="AH511" s="108" t="str">
        <f>IFERROR(VLOOKUP(J511,Lists!$G$3:$J$17,2,FALSE),"")</f>
        <v/>
      </c>
      <c r="AI511" s="108" t="str">
        <f>IFERROR(VLOOKUP(J511,Lists!$G$3:$J$17,3,FALSE),"")</f>
        <v/>
      </c>
      <c r="AJ511" s="108" t="str">
        <f>IFERROR(VLOOKUP(J511,Lists!$G$3:$J$17,4,FALSE),"")</f>
        <v/>
      </c>
      <c r="AK511" s="108" t="str">
        <f>IFERROR(VLOOKUP(P511,Lists!$C$30:$D$47,2,FALSE),"")</f>
        <v/>
      </c>
    </row>
    <row r="512" spans="2:37" x14ac:dyDescent="0.25">
      <c r="B512" s="5"/>
      <c r="C512" s="5"/>
      <c r="D512" s="122" t="str">
        <f>IFERROR(VLOOKUP(C512,Lists!$B$3:$E$13,3,FALSE),"")</f>
        <v/>
      </c>
      <c r="E512" s="123" t="str">
        <f>IFERROR(VLOOKUP(C512,Lists!$B$3:$E$13,4,FALSE),"")</f>
        <v/>
      </c>
      <c r="F512" s="5"/>
      <c r="H512" s="5"/>
      <c r="I512" s="5"/>
      <c r="J512" s="5"/>
      <c r="K512" s="5"/>
      <c r="L512" s="5"/>
      <c r="M512" s="5"/>
      <c r="N512" s="122" t="str" cm="1">
        <f t="array" ref="N512">IFERROR(_xlfn.XLOOKUP(1,(J512=Lists!$AC$3:$AC$886)*(K512=Lists!$AD$3:$AD$886)*(L512=Lists!$AE$3:$AE$886)*(M512=Lists!$AF$3:$AF$886),Lists!$AG$3:$AG$886),"")</f>
        <v/>
      </c>
      <c r="P512" s="5"/>
      <c r="Q512" s="5"/>
      <c r="R512" s="5"/>
      <c r="S512" s="5"/>
      <c r="T512" s="5"/>
      <c r="U512" s="5"/>
      <c r="V512" s="5"/>
      <c r="W512" s="5"/>
      <c r="X512" s="5"/>
      <c r="Z512" s="122" t="str">
        <f>IFERROR(((H512*N512)-(V512*W512))/1000*VLOOKUP(F512,Lists!$C$16:$E$20,2,FALSE)*D512,"")</f>
        <v/>
      </c>
      <c r="AA512" s="124" t="str">
        <f>IFERROR(((H512*N512)-(V512*W512))/1000*VLOOKUP(F512,Lists!$C$16:$E$20,3,FALSE)*E512,"")</f>
        <v/>
      </c>
      <c r="AB512" s="122" t="str">
        <f t="shared" si="15"/>
        <v/>
      </c>
      <c r="AC512" s="124" t="str">
        <f t="shared" si="14"/>
        <v/>
      </c>
      <c r="AD512" s="122" t="str">
        <f>IFERROR(((H512*N512)*(1-IF(I512="",0,VLOOKUP(I512,Lists!$C$23:$D$27,2,FALSE)))-(V512*W512)*(1-IF(X512="",0,VLOOKUP(X512,Lists!$C$23:$D$27,2,FALSE))))/1000*VLOOKUP(F512,Lists!$C$16:$E$20,2,FALSE)*D512,"")</f>
        <v/>
      </c>
      <c r="AE512" s="124" t="str">
        <f>IFERROR(((H512*N512)*(1-IF(I512="",0,VLOOKUP(I512,Lists!$C$23:$D$27,2,FALSE)))-(V512*W512)*(1-IF(X512="",0,VLOOKUP(X512,Lists!$C$23:$D$27,2,FALSE))))/1000*VLOOKUP(F512,Lists!$C$16:$E$20,3,FALSE)*E512,"")</f>
        <v/>
      </c>
      <c r="AF512" s="125" t="str" cm="1">
        <f t="array" ref="AF512">IFERROR(V512*_xlfn.XLOOKUP(1,(P512=Lists!$G$20:$G$63)*(Q512=Lists!$H$20:$H$63),Lists!$I$20:$I$63),"")</f>
        <v/>
      </c>
      <c r="AG512" s="125" t="str">
        <f>IFERROR(IF(I512=X512,"",IF(X512="","",VLOOKUP(X512,Lists!$G$66:$H$70,2,FALSE)*V512*W512)),"")</f>
        <v/>
      </c>
      <c r="AH512" s="108" t="str">
        <f>IFERROR(VLOOKUP(J512,Lists!$G$3:$J$17,2,FALSE),"")</f>
        <v/>
      </c>
      <c r="AI512" s="108" t="str">
        <f>IFERROR(VLOOKUP(J512,Lists!$G$3:$J$17,3,FALSE),"")</f>
        <v/>
      </c>
      <c r="AJ512" s="108" t="str">
        <f>IFERROR(VLOOKUP(J512,Lists!$G$3:$J$17,4,FALSE),"")</f>
        <v/>
      </c>
      <c r="AK512" s="108" t="str">
        <f>IFERROR(VLOOKUP(P512,Lists!$C$30:$D$47,2,FALSE),"")</f>
        <v/>
      </c>
    </row>
    <row r="513" spans="2:37" x14ac:dyDescent="0.25">
      <c r="B513" s="5"/>
      <c r="C513" s="5"/>
      <c r="D513" s="122" t="str">
        <f>IFERROR(VLOOKUP(C513,Lists!$B$3:$E$13,3,FALSE),"")</f>
        <v/>
      </c>
      <c r="E513" s="123" t="str">
        <f>IFERROR(VLOOKUP(C513,Lists!$B$3:$E$13,4,FALSE),"")</f>
        <v/>
      </c>
      <c r="F513" s="5"/>
      <c r="H513" s="5"/>
      <c r="I513" s="5"/>
      <c r="J513" s="5"/>
      <c r="K513" s="5"/>
      <c r="L513" s="5"/>
      <c r="M513" s="5"/>
      <c r="N513" s="122" t="str" cm="1">
        <f t="array" ref="N513">IFERROR(_xlfn.XLOOKUP(1,(J513=Lists!$AC$3:$AC$886)*(K513=Lists!$AD$3:$AD$886)*(L513=Lists!$AE$3:$AE$886)*(M513=Lists!$AF$3:$AF$886),Lists!$AG$3:$AG$886),"")</f>
        <v/>
      </c>
      <c r="P513" s="5"/>
      <c r="Q513" s="5"/>
      <c r="R513" s="5"/>
      <c r="S513" s="5"/>
      <c r="T513" s="5"/>
      <c r="U513" s="5"/>
      <c r="V513" s="5"/>
      <c r="W513" s="5"/>
      <c r="X513" s="5"/>
      <c r="Z513" s="122" t="str">
        <f>IFERROR(((H513*N513)-(V513*W513))/1000*VLOOKUP(F513,Lists!$C$16:$E$20,2,FALSE)*D513,"")</f>
        <v/>
      </c>
      <c r="AA513" s="124" t="str">
        <f>IFERROR(((H513*N513)-(V513*W513))/1000*VLOOKUP(F513,Lists!$C$16:$E$20,3,FALSE)*E513,"")</f>
        <v/>
      </c>
      <c r="AB513" s="122" t="str">
        <f t="shared" si="15"/>
        <v/>
      </c>
      <c r="AC513" s="124" t="str">
        <f t="shared" si="14"/>
        <v/>
      </c>
      <c r="AD513" s="122" t="str">
        <f>IFERROR(((H513*N513)*(1-IF(I513="",0,VLOOKUP(I513,Lists!$C$23:$D$27,2,FALSE)))-(V513*W513)*(1-IF(X513="",0,VLOOKUP(X513,Lists!$C$23:$D$27,2,FALSE))))/1000*VLOOKUP(F513,Lists!$C$16:$E$20,2,FALSE)*D513,"")</f>
        <v/>
      </c>
      <c r="AE513" s="124" t="str">
        <f>IFERROR(((H513*N513)*(1-IF(I513="",0,VLOOKUP(I513,Lists!$C$23:$D$27,2,FALSE)))-(V513*W513)*(1-IF(X513="",0,VLOOKUP(X513,Lists!$C$23:$D$27,2,FALSE))))/1000*VLOOKUP(F513,Lists!$C$16:$E$20,3,FALSE)*E513,"")</f>
        <v/>
      </c>
      <c r="AF513" s="125" t="str" cm="1">
        <f t="array" ref="AF513">IFERROR(V513*_xlfn.XLOOKUP(1,(P513=Lists!$G$20:$G$63)*(Q513=Lists!$H$20:$H$63),Lists!$I$20:$I$63),"")</f>
        <v/>
      </c>
      <c r="AG513" s="125" t="str">
        <f>IFERROR(IF(I513=X513,"",IF(X513="","",VLOOKUP(X513,Lists!$G$66:$H$70,2,FALSE)*V513*W513)),"")</f>
        <v/>
      </c>
      <c r="AH513" s="108" t="str">
        <f>IFERROR(VLOOKUP(J513,Lists!$G$3:$J$17,2,FALSE),"")</f>
        <v/>
      </c>
      <c r="AI513" s="108" t="str">
        <f>IFERROR(VLOOKUP(J513,Lists!$G$3:$J$17,3,FALSE),"")</f>
        <v/>
      </c>
      <c r="AJ513" s="108" t="str">
        <f>IFERROR(VLOOKUP(J513,Lists!$G$3:$J$17,4,FALSE),"")</f>
        <v/>
      </c>
      <c r="AK513" s="108" t="str">
        <f>IFERROR(VLOOKUP(P513,Lists!$C$30:$D$47,2,FALSE),"")</f>
        <v/>
      </c>
    </row>
    <row r="514" spans="2:37" x14ac:dyDescent="0.25">
      <c r="B514" s="5"/>
      <c r="C514" s="5"/>
      <c r="D514" s="122" t="str">
        <f>IFERROR(VLOOKUP(C514,Lists!$B$3:$E$13,3,FALSE),"")</f>
        <v/>
      </c>
      <c r="E514" s="123" t="str">
        <f>IFERROR(VLOOKUP(C514,Lists!$B$3:$E$13,4,FALSE),"")</f>
        <v/>
      </c>
      <c r="F514" s="5"/>
      <c r="H514" s="5"/>
      <c r="I514" s="5"/>
      <c r="J514" s="5"/>
      <c r="K514" s="5"/>
      <c r="L514" s="5"/>
      <c r="M514" s="5"/>
      <c r="N514" s="122" t="str" cm="1">
        <f t="array" ref="N514">IFERROR(_xlfn.XLOOKUP(1,(J514=Lists!$AC$3:$AC$886)*(K514=Lists!$AD$3:$AD$886)*(L514=Lists!$AE$3:$AE$886)*(M514=Lists!$AF$3:$AF$886),Lists!$AG$3:$AG$886),"")</f>
        <v/>
      </c>
      <c r="P514" s="5"/>
      <c r="Q514" s="5"/>
      <c r="R514" s="5"/>
      <c r="S514" s="5"/>
      <c r="T514" s="5"/>
      <c r="U514" s="5"/>
      <c r="V514" s="5"/>
      <c r="W514" s="5"/>
      <c r="X514" s="5"/>
      <c r="Z514" s="122" t="str">
        <f>IFERROR(((H514*N514)-(V514*W514))/1000*VLOOKUP(F514,Lists!$C$16:$E$20,2,FALSE)*D514,"")</f>
        <v/>
      </c>
      <c r="AA514" s="124" t="str">
        <f>IFERROR(((H514*N514)-(V514*W514))/1000*VLOOKUP(F514,Lists!$C$16:$E$20,3,FALSE)*E514,"")</f>
        <v/>
      </c>
      <c r="AB514" s="122" t="str">
        <f t="shared" si="15"/>
        <v/>
      </c>
      <c r="AC514" s="124" t="str">
        <f t="shared" si="14"/>
        <v/>
      </c>
      <c r="AD514" s="122" t="str">
        <f>IFERROR(((H514*N514)*(1-IF(I514="",0,VLOOKUP(I514,Lists!$C$23:$D$27,2,FALSE)))-(V514*W514)*(1-IF(X514="",0,VLOOKUP(X514,Lists!$C$23:$D$27,2,FALSE))))/1000*VLOOKUP(F514,Lists!$C$16:$E$20,2,FALSE)*D514,"")</f>
        <v/>
      </c>
      <c r="AE514" s="124" t="str">
        <f>IFERROR(((H514*N514)*(1-IF(I514="",0,VLOOKUP(I514,Lists!$C$23:$D$27,2,FALSE)))-(V514*W514)*(1-IF(X514="",0,VLOOKUP(X514,Lists!$C$23:$D$27,2,FALSE))))/1000*VLOOKUP(F514,Lists!$C$16:$E$20,3,FALSE)*E514,"")</f>
        <v/>
      </c>
      <c r="AF514" s="125" t="str" cm="1">
        <f t="array" ref="AF514">IFERROR(V514*_xlfn.XLOOKUP(1,(P514=Lists!$G$20:$G$63)*(Q514=Lists!$H$20:$H$63),Lists!$I$20:$I$63),"")</f>
        <v/>
      </c>
      <c r="AG514" s="125" t="str">
        <f>IFERROR(IF(I514=X514,"",IF(X514="","",VLOOKUP(X514,Lists!$G$66:$H$70,2,FALSE)*V514*W514)),"")</f>
        <v/>
      </c>
      <c r="AH514" s="108" t="str">
        <f>IFERROR(VLOOKUP(J514,Lists!$G$3:$J$17,2,FALSE),"")</f>
        <v/>
      </c>
      <c r="AI514" s="108" t="str">
        <f>IFERROR(VLOOKUP(J514,Lists!$G$3:$J$17,3,FALSE),"")</f>
        <v/>
      </c>
      <c r="AJ514" s="108" t="str">
        <f>IFERROR(VLOOKUP(J514,Lists!$G$3:$J$17,4,FALSE),"")</f>
        <v/>
      </c>
      <c r="AK514" s="108" t="str">
        <f>IFERROR(VLOOKUP(P514,Lists!$C$30:$D$47,2,FALSE),"")</f>
        <v/>
      </c>
    </row>
    <row r="515" spans="2:37" x14ac:dyDescent="0.25">
      <c r="B515" s="5"/>
      <c r="C515" s="5"/>
      <c r="D515" s="122" t="str">
        <f>IFERROR(VLOOKUP(C515,Lists!$B$3:$E$13,3,FALSE),"")</f>
        <v/>
      </c>
      <c r="E515" s="123" t="str">
        <f>IFERROR(VLOOKUP(C515,Lists!$B$3:$E$13,4,FALSE),"")</f>
        <v/>
      </c>
      <c r="F515" s="5"/>
      <c r="H515" s="5"/>
      <c r="I515" s="5"/>
      <c r="J515" s="5"/>
      <c r="K515" s="5"/>
      <c r="L515" s="5"/>
      <c r="M515" s="5"/>
      <c r="N515" s="122" t="str" cm="1">
        <f t="array" ref="N515">IFERROR(_xlfn.XLOOKUP(1,(J515=Lists!$AC$3:$AC$886)*(K515=Lists!$AD$3:$AD$886)*(L515=Lists!$AE$3:$AE$886)*(M515=Lists!$AF$3:$AF$886),Lists!$AG$3:$AG$886),"")</f>
        <v/>
      </c>
      <c r="P515" s="5"/>
      <c r="Q515" s="5"/>
      <c r="R515" s="5"/>
      <c r="S515" s="5"/>
      <c r="T515" s="5"/>
      <c r="U515" s="5"/>
      <c r="V515" s="5"/>
      <c r="W515" s="5"/>
      <c r="X515" s="5"/>
      <c r="Z515" s="122" t="str">
        <f>IFERROR(((H515*N515)-(V515*W515))/1000*VLOOKUP(F515,Lists!$C$16:$E$20,2,FALSE)*D515,"")</f>
        <v/>
      </c>
      <c r="AA515" s="124" t="str">
        <f>IFERROR(((H515*N515)-(V515*W515))/1000*VLOOKUP(F515,Lists!$C$16:$E$20,3,FALSE)*E515,"")</f>
        <v/>
      </c>
      <c r="AB515" s="122" t="str">
        <f t="shared" si="15"/>
        <v/>
      </c>
      <c r="AC515" s="124" t="str">
        <f t="shared" si="14"/>
        <v/>
      </c>
      <c r="AD515" s="122" t="str">
        <f>IFERROR(((H515*N515)*(1-IF(I515="",0,VLOOKUP(I515,Lists!$C$23:$D$27,2,FALSE)))-(V515*W515)*(1-IF(X515="",0,VLOOKUP(X515,Lists!$C$23:$D$27,2,FALSE))))/1000*VLOOKUP(F515,Lists!$C$16:$E$20,2,FALSE)*D515,"")</f>
        <v/>
      </c>
      <c r="AE515" s="124" t="str">
        <f>IFERROR(((H515*N515)*(1-IF(I515="",0,VLOOKUP(I515,Lists!$C$23:$D$27,2,FALSE)))-(V515*W515)*(1-IF(X515="",0,VLOOKUP(X515,Lists!$C$23:$D$27,2,FALSE))))/1000*VLOOKUP(F515,Lists!$C$16:$E$20,3,FALSE)*E515,"")</f>
        <v/>
      </c>
      <c r="AF515" s="125" t="str" cm="1">
        <f t="array" ref="AF515">IFERROR(V515*_xlfn.XLOOKUP(1,(P515=Lists!$G$20:$G$63)*(Q515=Lists!$H$20:$H$63),Lists!$I$20:$I$63),"")</f>
        <v/>
      </c>
      <c r="AG515" s="125" t="str">
        <f>IFERROR(IF(I515=X515,"",IF(X515="","",VLOOKUP(X515,Lists!$G$66:$H$70,2,FALSE)*V515*W515)),"")</f>
        <v/>
      </c>
      <c r="AH515" s="108" t="str">
        <f>IFERROR(VLOOKUP(J515,Lists!$G$3:$J$17,2,FALSE),"")</f>
        <v/>
      </c>
      <c r="AI515" s="108" t="str">
        <f>IFERROR(VLOOKUP(J515,Lists!$G$3:$J$17,3,FALSE),"")</f>
        <v/>
      </c>
      <c r="AJ515" s="108" t="str">
        <f>IFERROR(VLOOKUP(J515,Lists!$G$3:$J$17,4,FALSE),"")</f>
        <v/>
      </c>
      <c r="AK515" s="108" t="str">
        <f>IFERROR(VLOOKUP(P515,Lists!$C$30:$D$47,2,FALSE),"")</f>
        <v/>
      </c>
    </row>
    <row r="516" spans="2:37" x14ac:dyDescent="0.25">
      <c r="B516" s="5"/>
      <c r="C516" s="5"/>
      <c r="D516" s="122" t="str">
        <f>IFERROR(VLOOKUP(C516,Lists!$B$3:$E$13,3,FALSE),"")</f>
        <v/>
      </c>
      <c r="E516" s="123" t="str">
        <f>IFERROR(VLOOKUP(C516,Lists!$B$3:$E$13,4,FALSE),"")</f>
        <v/>
      </c>
      <c r="F516" s="5"/>
      <c r="H516" s="5"/>
      <c r="I516" s="5"/>
      <c r="J516" s="5"/>
      <c r="K516" s="5"/>
      <c r="L516" s="5"/>
      <c r="M516" s="5"/>
      <c r="N516" s="122" t="str" cm="1">
        <f t="array" ref="N516">IFERROR(_xlfn.XLOOKUP(1,(J516=Lists!$AC$3:$AC$886)*(K516=Lists!$AD$3:$AD$886)*(L516=Lists!$AE$3:$AE$886)*(M516=Lists!$AF$3:$AF$886),Lists!$AG$3:$AG$886),"")</f>
        <v/>
      </c>
      <c r="P516" s="5"/>
      <c r="Q516" s="5"/>
      <c r="R516" s="5"/>
      <c r="S516" s="5"/>
      <c r="T516" s="5"/>
      <c r="U516" s="5"/>
      <c r="V516" s="5"/>
      <c r="W516" s="5"/>
      <c r="X516" s="5"/>
      <c r="Z516" s="122" t="str">
        <f>IFERROR(((H516*N516)-(V516*W516))/1000*VLOOKUP(F516,Lists!$C$16:$E$20,2,FALSE)*D516,"")</f>
        <v/>
      </c>
      <c r="AA516" s="124" t="str">
        <f>IFERROR(((H516*N516)-(V516*W516))/1000*VLOOKUP(F516,Lists!$C$16:$E$20,3,FALSE)*E516,"")</f>
        <v/>
      </c>
      <c r="AB516" s="122" t="str">
        <f t="shared" si="15"/>
        <v/>
      </c>
      <c r="AC516" s="124" t="str">
        <f t="shared" si="14"/>
        <v/>
      </c>
      <c r="AD516" s="122" t="str">
        <f>IFERROR(((H516*N516)*(1-IF(I516="",0,VLOOKUP(I516,Lists!$C$23:$D$27,2,FALSE)))-(V516*W516)*(1-IF(X516="",0,VLOOKUP(X516,Lists!$C$23:$D$27,2,FALSE))))/1000*VLOOKUP(F516,Lists!$C$16:$E$20,2,FALSE)*D516,"")</f>
        <v/>
      </c>
      <c r="AE516" s="124" t="str">
        <f>IFERROR(((H516*N516)*(1-IF(I516="",0,VLOOKUP(I516,Lists!$C$23:$D$27,2,FALSE)))-(V516*W516)*(1-IF(X516="",0,VLOOKUP(X516,Lists!$C$23:$D$27,2,FALSE))))/1000*VLOOKUP(F516,Lists!$C$16:$E$20,3,FALSE)*E516,"")</f>
        <v/>
      </c>
      <c r="AF516" s="125" t="str" cm="1">
        <f t="array" ref="AF516">IFERROR(V516*_xlfn.XLOOKUP(1,(P516=Lists!$G$20:$G$63)*(Q516=Lists!$H$20:$H$63),Lists!$I$20:$I$63),"")</f>
        <v/>
      </c>
      <c r="AG516" s="125" t="str">
        <f>IFERROR(IF(I516=X516,"",IF(X516="","",VLOOKUP(X516,Lists!$G$66:$H$70,2,FALSE)*V516*W516)),"")</f>
        <v/>
      </c>
      <c r="AH516" s="108" t="str">
        <f>IFERROR(VLOOKUP(J516,Lists!$G$3:$J$17,2,FALSE),"")</f>
        <v/>
      </c>
      <c r="AI516" s="108" t="str">
        <f>IFERROR(VLOOKUP(J516,Lists!$G$3:$J$17,3,FALSE),"")</f>
        <v/>
      </c>
      <c r="AJ516" s="108" t="str">
        <f>IFERROR(VLOOKUP(J516,Lists!$G$3:$J$17,4,FALSE),"")</f>
        <v/>
      </c>
      <c r="AK516" s="108" t="str">
        <f>IFERROR(VLOOKUP(P516,Lists!$C$30:$D$47,2,FALSE),"")</f>
        <v/>
      </c>
    </row>
    <row r="517" spans="2:37" x14ac:dyDescent="0.25">
      <c r="B517" s="5"/>
      <c r="C517" s="5"/>
      <c r="D517" s="122" t="str">
        <f>IFERROR(VLOOKUP(C517,Lists!$B$3:$E$13,3,FALSE),"")</f>
        <v/>
      </c>
      <c r="E517" s="123" t="str">
        <f>IFERROR(VLOOKUP(C517,Lists!$B$3:$E$13,4,FALSE),"")</f>
        <v/>
      </c>
      <c r="F517" s="5"/>
      <c r="H517" s="5"/>
      <c r="I517" s="5"/>
      <c r="J517" s="5"/>
      <c r="K517" s="5"/>
      <c r="L517" s="5"/>
      <c r="M517" s="5"/>
      <c r="N517" s="122" t="str" cm="1">
        <f t="array" ref="N517">IFERROR(_xlfn.XLOOKUP(1,(J517=Lists!$AC$3:$AC$886)*(K517=Lists!$AD$3:$AD$886)*(L517=Lists!$AE$3:$AE$886)*(M517=Lists!$AF$3:$AF$886),Lists!$AG$3:$AG$886),"")</f>
        <v/>
      </c>
      <c r="P517" s="5"/>
      <c r="Q517" s="5"/>
      <c r="R517" s="5"/>
      <c r="S517" s="5"/>
      <c r="T517" s="5"/>
      <c r="U517" s="5"/>
      <c r="V517" s="5"/>
      <c r="W517" s="5"/>
      <c r="X517" s="5"/>
      <c r="Z517" s="122" t="str">
        <f>IFERROR(((H517*N517)-(V517*W517))/1000*VLOOKUP(F517,Lists!$C$16:$E$20,2,FALSE)*D517,"")</f>
        <v/>
      </c>
      <c r="AA517" s="124" t="str">
        <f>IFERROR(((H517*N517)-(V517*W517))/1000*VLOOKUP(F517,Lists!$C$16:$E$20,3,FALSE)*E517,"")</f>
        <v/>
      </c>
      <c r="AB517" s="122" t="str">
        <f t="shared" si="15"/>
        <v/>
      </c>
      <c r="AC517" s="124" t="str">
        <f t="shared" si="14"/>
        <v/>
      </c>
      <c r="AD517" s="122" t="str">
        <f>IFERROR(((H517*N517)*(1-IF(I517="",0,VLOOKUP(I517,Lists!$C$23:$D$27,2,FALSE)))-(V517*W517)*(1-IF(X517="",0,VLOOKUP(X517,Lists!$C$23:$D$27,2,FALSE))))/1000*VLOOKUP(F517,Lists!$C$16:$E$20,2,FALSE)*D517,"")</f>
        <v/>
      </c>
      <c r="AE517" s="124" t="str">
        <f>IFERROR(((H517*N517)*(1-IF(I517="",0,VLOOKUP(I517,Lists!$C$23:$D$27,2,FALSE)))-(V517*W517)*(1-IF(X517="",0,VLOOKUP(X517,Lists!$C$23:$D$27,2,FALSE))))/1000*VLOOKUP(F517,Lists!$C$16:$E$20,3,FALSE)*E517,"")</f>
        <v/>
      </c>
      <c r="AF517" s="125" t="str" cm="1">
        <f t="array" ref="AF517">IFERROR(V517*_xlfn.XLOOKUP(1,(P517=Lists!$G$20:$G$63)*(Q517=Lists!$H$20:$H$63),Lists!$I$20:$I$63),"")</f>
        <v/>
      </c>
      <c r="AG517" s="125" t="str">
        <f>IFERROR(IF(I517=X517,"",IF(X517="","",VLOOKUP(X517,Lists!$G$66:$H$70,2,FALSE)*V517*W517)),"")</f>
        <v/>
      </c>
      <c r="AH517" s="108" t="str">
        <f>IFERROR(VLOOKUP(J517,Lists!$G$3:$J$17,2,FALSE),"")</f>
        <v/>
      </c>
      <c r="AI517" s="108" t="str">
        <f>IFERROR(VLOOKUP(J517,Lists!$G$3:$J$17,3,FALSE),"")</f>
        <v/>
      </c>
      <c r="AJ517" s="108" t="str">
        <f>IFERROR(VLOOKUP(J517,Lists!$G$3:$J$17,4,FALSE),"")</f>
        <v/>
      </c>
      <c r="AK517" s="108" t="str">
        <f>IFERROR(VLOOKUP(P517,Lists!$C$30:$D$47,2,FALSE),"")</f>
        <v/>
      </c>
    </row>
    <row r="518" spans="2:37" x14ac:dyDescent="0.25">
      <c r="B518" s="5"/>
      <c r="C518" s="5"/>
      <c r="D518" s="122" t="str">
        <f>IFERROR(VLOOKUP(C518,Lists!$B$3:$E$13,3,FALSE),"")</f>
        <v/>
      </c>
      <c r="E518" s="123" t="str">
        <f>IFERROR(VLOOKUP(C518,Lists!$B$3:$E$13,4,FALSE),"")</f>
        <v/>
      </c>
      <c r="F518" s="5"/>
      <c r="H518" s="5"/>
      <c r="I518" s="5"/>
      <c r="J518" s="5"/>
      <c r="K518" s="5"/>
      <c r="L518" s="5"/>
      <c r="M518" s="5"/>
      <c r="N518" s="122" t="str" cm="1">
        <f t="array" ref="N518">IFERROR(_xlfn.XLOOKUP(1,(J518=Lists!$AC$3:$AC$886)*(K518=Lists!$AD$3:$AD$886)*(L518=Lists!$AE$3:$AE$886)*(M518=Lists!$AF$3:$AF$886),Lists!$AG$3:$AG$886),"")</f>
        <v/>
      </c>
      <c r="P518" s="5"/>
      <c r="Q518" s="5"/>
      <c r="R518" s="5"/>
      <c r="S518" s="5"/>
      <c r="T518" s="5"/>
      <c r="U518" s="5"/>
      <c r="V518" s="5"/>
      <c r="W518" s="5"/>
      <c r="X518" s="5"/>
      <c r="Z518" s="122" t="str">
        <f>IFERROR(((H518*N518)-(V518*W518))/1000*VLOOKUP(F518,Lists!$C$16:$E$20,2,FALSE)*D518,"")</f>
        <v/>
      </c>
      <c r="AA518" s="124" t="str">
        <f>IFERROR(((H518*N518)-(V518*W518))/1000*VLOOKUP(F518,Lists!$C$16:$E$20,3,FALSE)*E518,"")</f>
        <v/>
      </c>
      <c r="AB518" s="122" t="str">
        <f t="shared" si="15"/>
        <v/>
      </c>
      <c r="AC518" s="124" t="str">
        <f t="shared" si="14"/>
        <v/>
      </c>
      <c r="AD518" s="122" t="str">
        <f>IFERROR(((H518*N518)*(1-IF(I518="",0,VLOOKUP(I518,Lists!$C$23:$D$27,2,FALSE)))-(V518*W518)*(1-IF(X518="",0,VLOOKUP(X518,Lists!$C$23:$D$27,2,FALSE))))/1000*VLOOKUP(F518,Lists!$C$16:$E$20,2,FALSE)*D518,"")</f>
        <v/>
      </c>
      <c r="AE518" s="124" t="str">
        <f>IFERROR(((H518*N518)*(1-IF(I518="",0,VLOOKUP(I518,Lists!$C$23:$D$27,2,FALSE)))-(V518*W518)*(1-IF(X518="",0,VLOOKUP(X518,Lists!$C$23:$D$27,2,FALSE))))/1000*VLOOKUP(F518,Lists!$C$16:$E$20,3,FALSE)*E518,"")</f>
        <v/>
      </c>
      <c r="AF518" s="125" t="str" cm="1">
        <f t="array" ref="AF518">IFERROR(V518*_xlfn.XLOOKUP(1,(P518=Lists!$G$20:$G$63)*(Q518=Lists!$H$20:$H$63),Lists!$I$20:$I$63),"")</f>
        <v/>
      </c>
      <c r="AG518" s="125" t="str">
        <f>IFERROR(IF(I518=X518,"",IF(X518="","",VLOOKUP(X518,Lists!$G$66:$H$70,2,FALSE)*V518*W518)),"")</f>
        <v/>
      </c>
      <c r="AH518" s="108" t="str">
        <f>IFERROR(VLOOKUP(J518,Lists!$G$3:$J$17,2,FALSE),"")</f>
        <v/>
      </c>
      <c r="AI518" s="108" t="str">
        <f>IFERROR(VLOOKUP(J518,Lists!$G$3:$J$17,3,FALSE),"")</f>
        <v/>
      </c>
      <c r="AJ518" s="108" t="str">
        <f>IFERROR(VLOOKUP(J518,Lists!$G$3:$J$17,4,FALSE),"")</f>
        <v/>
      </c>
      <c r="AK518" s="108" t="str">
        <f>IFERROR(VLOOKUP(P518,Lists!$C$30:$D$47,2,FALSE),"")</f>
        <v/>
      </c>
    </row>
    <row r="519" spans="2:37" x14ac:dyDescent="0.25">
      <c r="B519" s="5"/>
      <c r="C519" s="5"/>
      <c r="D519" s="122" t="str">
        <f>IFERROR(VLOOKUP(C519,Lists!$B$3:$E$13,3,FALSE),"")</f>
        <v/>
      </c>
      <c r="E519" s="123" t="str">
        <f>IFERROR(VLOOKUP(C519,Lists!$B$3:$E$13,4,FALSE),"")</f>
        <v/>
      </c>
      <c r="F519" s="5"/>
      <c r="H519" s="5"/>
      <c r="I519" s="5"/>
      <c r="J519" s="5"/>
      <c r="K519" s="5"/>
      <c r="L519" s="5"/>
      <c r="M519" s="5"/>
      <c r="N519" s="122" t="str" cm="1">
        <f t="array" ref="N519">IFERROR(_xlfn.XLOOKUP(1,(J519=Lists!$AC$3:$AC$886)*(K519=Lists!$AD$3:$AD$886)*(L519=Lists!$AE$3:$AE$886)*(M519=Lists!$AF$3:$AF$886),Lists!$AG$3:$AG$886),"")</f>
        <v/>
      </c>
      <c r="P519" s="5"/>
      <c r="Q519" s="5"/>
      <c r="R519" s="5"/>
      <c r="S519" s="5"/>
      <c r="T519" s="5"/>
      <c r="U519" s="5"/>
      <c r="V519" s="5"/>
      <c r="W519" s="5"/>
      <c r="X519" s="5"/>
      <c r="Z519" s="122" t="str">
        <f>IFERROR(((H519*N519)-(V519*W519))/1000*VLOOKUP(F519,Lists!$C$16:$E$20,2,FALSE)*D519,"")</f>
        <v/>
      </c>
      <c r="AA519" s="124" t="str">
        <f>IFERROR(((H519*N519)-(V519*W519))/1000*VLOOKUP(F519,Lists!$C$16:$E$20,3,FALSE)*E519,"")</f>
        <v/>
      </c>
      <c r="AB519" s="122" t="str">
        <f t="shared" si="15"/>
        <v/>
      </c>
      <c r="AC519" s="124" t="str">
        <f t="shared" si="14"/>
        <v/>
      </c>
      <c r="AD519" s="122" t="str">
        <f>IFERROR(((H519*N519)*(1-IF(I519="",0,VLOOKUP(I519,Lists!$C$23:$D$27,2,FALSE)))-(V519*W519)*(1-IF(X519="",0,VLOOKUP(X519,Lists!$C$23:$D$27,2,FALSE))))/1000*VLOOKUP(F519,Lists!$C$16:$E$20,2,FALSE)*D519,"")</f>
        <v/>
      </c>
      <c r="AE519" s="124" t="str">
        <f>IFERROR(((H519*N519)*(1-IF(I519="",0,VLOOKUP(I519,Lists!$C$23:$D$27,2,FALSE)))-(V519*W519)*(1-IF(X519="",0,VLOOKUP(X519,Lists!$C$23:$D$27,2,FALSE))))/1000*VLOOKUP(F519,Lists!$C$16:$E$20,3,FALSE)*E519,"")</f>
        <v/>
      </c>
      <c r="AF519" s="125" t="str" cm="1">
        <f t="array" ref="AF519">IFERROR(V519*_xlfn.XLOOKUP(1,(P519=Lists!$G$20:$G$63)*(Q519=Lists!$H$20:$H$63),Lists!$I$20:$I$63),"")</f>
        <v/>
      </c>
      <c r="AG519" s="125" t="str">
        <f>IFERROR(IF(I519=X519,"",IF(X519="","",VLOOKUP(X519,Lists!$G$66:$H$70,2,FALSE)*V519*W519)),"")</f>
        <v/>
      </c>
      <c r="AH519" s="108" t="str">
        <f>IFERROR(VLOOKUP(J519,Lists!$G$3:$J$17,2,FALSE),"")</f>
        <v/>
      </c>
      <c r="AI519" s="108" t="str">
        <f>IFERROR(VLOOKUP(J519,Lists!$G$3:$J$17,3,FALSE),"")</f>
        <v/>
      </c>
      <c r="AJ519" s="108" t="str">
        <f>IFERROR(VLOOKUP(J519,Lists!$G$3:$J$17,4,FALSE),"")</f>
        <v/>
      </c>
      <c r="AK519" s="108" t="str">
        <f>IFERROR(VLOOKUP(P519,Lists!$C$30:$D$47,2,FALSE),"")</f>
        <v/>
      </c>
    </row>
    <row r="520" spans="2:37" x14ac:dyDescent="0.25">
      <c r="B520" s="5"/>
      <c r="C520" s="5"/>
      <c r="D520" s="122" t="str">
        <f>IFERROR(VLOOKUP(C520,Lists!$B$3:$E$13,3,FALSE),"")</f>
        <v/>
      </c>
      <c r="E520" s="123" t="str">
        <f>IFERROR(VLOOKUP(C520,Lists!$B$3:$E$13,4,FALSE),"")</f>
        <v/>
      </c>
      <c r="F520" s="5"/>
      <c r="H520" s="5"/>
      <c r="I520" s="5"/>
      <c r="J520" s="5"/>
      <c r="K520" s="5"/>
      <c r="L520" s="5"/>
      <c r="M520" s="5"/>
      <c r="N520" s="122" t="str" cm="1">
        <f t="array" ref="N520">IFERROR(_xlfn.XLOOKUP(1,(J520=Lists!$AC$3:$AC$886)*(K520=Lists!$AD$3:$AD$886)*(L520=Lists!$AE$3:$AE$886)*(M520=Lists!$AF$3:$AF$886),Lists!$AG$3:$AG$886),"")</f>
        <v/>
      </c>
      <c r="P520" s="5"/>
      <c r="Q520" s="5"/>
      <c r="R520" s="5"/>
      <c r="S520" s="5"/>
      <c r="T520" s="5"/>
      <c r="U520" s="5"/>
      <c r="V520" s="5"/>
      <c r="W520" s="5"/>
      <c r="X520" s="5"/>
      <c r="Z520" s="122" t="str">
        <f>IFERROR(((H520*N520)-(V520*W520))/1000*VLOOKUP(F520,Lists!$C$16:$E$20,2,FALSE)*D520,"")</f>
        <v/>
      </c>
      <c r="AA520" s="124" t="str">
        <f>IFERROR(((H520*N520)-(V520*W520))/1000*VLOOKUP(F520,Lists!$C$16:$E$20,3,FALSE)*E520,"")</f>
        <v/>
      </c>
      <c r="AB520" s="122" t="str">
        <f t="shared" si="15"/>
        <v/>
      </c>
      <c r="AC520" s="124" t="str">
        <f t="shared" si="14"/>
        <v/>
      </c>
      <c r="AD520" s="122" t="str">
        <f>IFERROR(((H520*N520)*(1-IF(I520="",0,VLOOKUP(I520,Lists!$C$23:$D$27,2,FALSE)))-(V520*W520)*(1-IF(X520="",0,VLOOKUP(X520,Lists!$C$23:$D$27,2,FALSE))))/1000*VLOOKUP(F520,Lists!$C$16:$E$20,2,FALSE)*D520,"")</f>
        <v/>
      </c>
      <c r="AE520" s="124" t="str">
        <f>IFERROR(((H520*N520)*(1-IF(I520="",0,VLOOKUP(I520,Lists!$C$23:$D$27,2,FALSE)))-(V520*W520)*(1-IF(X520="",0,VLOOKUP(X520,Lists!$C$23:$D$27,2,FALSE))))/1000*VLOOKUP(F520,Lists!$C$16:$E$20,3,FALSE)*E520,"")</f>
        <v/>
      </c>
      <c r="AF520" s="125" t="str" cm="1">
        <f t="array" ref="AF520">IFERROR(V520*_xlfn.XLOOKUP(1,(P520=Lists!$G$20:$G$63)*(Q520=Lists!$H$20:$H$63),Lists!$I$20:$I$63),"")</f>
        <v/>
      </c>
      <c r="AG520" s="125" t="str">
        <f>IFERROR(IF(I520=X520,"",IF(X520="","",VLOOKUP(X520,Lists!$G$66:$H$70,2,FALSE)*V520*W520)),"")</f>
        <v/>
      </c>
      <c r="AH520" s="108" t="str">
        <f>IFERROR(VLOOKUP(J520,Lists!$G$3:$J$17,2,FALSE),"")</f>
        <v/>
      </c>
      <c r="AI520" s="108" t="str">
        <f>IFERROR(VLOOKUP(J520,Lists!$G$3:$J$17,3,FALSE),"")</f>
        <v/>
      </c>
      <c r="AJ520" s="108" t="str">
        <f>IFERROR(VLOOKUP(J520,Lists!$G$3:$J$17,4,FALSE),"")</f>
        <v/>
      </c>
      <c r="AK520" s="108" t="str">
        <f>IFERROR(VLOOKUP(P520,Lists!$C$30:$D$47,2,FALSE),"")</f>
        <v/>
      </c>
    </row>
    <row r="521" spans="2:37" x14ac:dyDescent="0.25">
      <c r="B521" s="5"/>
      <c r="C521" s="5"/>
      <c r="D521" s="122" t="str">
        <f>IFERROR(VLOOKUP(C521,Lists!$B$3:$E$13,3,FALSE),"")</f>
        <v/>
      </c>
      <c r="E521" s="123" t="str">
        <f>IFERROR(VLOOKUP(C521,Lists!$B$3:$E$13,4,FALSE),"")</f>
        <v/>
      </c>
      <c r="F521" s="5"/>
      <c r="H521" s="5"/>
      <c r="I521" s="5"/>
      <c r="J521" s="5"/>
      <c r="K521" s="5"/>
      <c r="L521" s="5"/>
      <c r="M521" s="5"/>
      <c r="N521" s="122" t="str" cm="1">
        <f t="array" ref="N521">IFERROR(_xlfn.XLOOKUP(1,(J521=Lists!$AC$3:$AC$886)*(K521=Lists!$AD$3:$AD$886)*(L521=Lists!$AE$3:$AE$886)*(M521=Lists!$AF$3:$AF$886),Lists!$AG$3:$AG$886),"")</f>
        <v/>
      </c>
      <c r="P521" s="5"/>
      <c r="Q521" s="5"/>
      <c r="R521" s="5"/>
      <c r="S521" s="5"/>
      <c r="T521" s="5"/>
      <c r="U521" s="5"/>
      <c r="V521" s="5"/>
      <c r="W521" s="5"/>
      <c r="X521" s="5"/>
      <c r="Z521" s="122" t="str">
        <f>IFERROR(((H521*N521)-(V521*W521))/1000*VLOOKUP(F521,Lists!$C$16:$E$20,2,FALSE)*D521,"")</f>
        <v/>
      </c>
      <c r="AA521" s="124" t="str">
        <f>IFERROR(((H521*N521)-(V521*W521))/1000*VLOOKUP(F521,Lists!$C$16:$E$20,3,FALSE)*E521,"")</f>
        <v/>
      </c>
      <c r="AB521" s="122" t="str">
        <f t="shared" si="15"/>
        <v/>
      </c>
      <c r="AC521" s="124" t="str">
        <f t="shared" si="14"/>
        <v/>
      </c>
      <c r="AD521" s="122" t="str">
        <f>IFERROR(((H521*N521)*(1-IF(I521="",0,VLOOKUP(I521,Lists!$C$23:$D$27,2,FALSE)))-(V521*W521)*(1-IF(X521="",0,VLOOKUP(X521,Lists!$C$23:$D$27,2,FALSE))))/1000*VLOOKUP(F521,Lists!$C$16:$E$20,2,FALSE)*D521,"")</f>
        <v/>
      </c>
      <c r="AE521" s="124" t="str">
        <f>IFERROR(((H521*N521)*(1-IF(I521="",0,VLOOKUP(I521,Lists!$C$23:$D$27,2,FALSE)))-(V521*W521)*(1-IF(X521="",0,VLOOKUP(X521,Lists!$C$23:$D$27,2,FALSE))))/1000*VLOOKUP(F521,Lists!$C$16:$E$20,3,FALSE)*E521,"")</f>
        <v/>
      </c>
      <c r="AF521" s="125" t="str" cm="1">
        <f t="array" ref="AF521">IFERROR(V521*_xlfn.XLOOKUP(1,(P521=Lists!$G$20:$G$63)*(Q521=Lists!$H$20:$H$63),Lists!$I$20:$I$63),"")</f>
        <v/>
      </c>
      <c r="AG521" s="125" t="str">
        <f>IFERROR(IF(I521=X521,"",IF(X521="","",VLOOKUP(X521,Lists!$G$66:$H$70,2,FALSE)*V521*W521)),"")</f>
        <v/>
      </c>
      <c r="AH521" s="108" t="str">
        <f>IFERROR(VLOOKUP(J521,Lists!$G$3:$J$17,2,FALSE),"")</f>
        <v/>
      </c>
      <c r="AI521" s="108" t="str">
        <f>IFERROR(VLOOKUP(J521,Lists!$G$3:$J$17,3,FALSE),"")</f>
        <v/>
      </c>
      <c r="AJ521" s="108" t="str">
        <f>IFERROR(VLOOKUP(J521,Lists!$G$3:$J$17,4,FALSE),"")</f>
        <v/>
      </c>
      <c r="AK521" s="108" t="str">
        <f>IFERROR(VLOOKUP(P521,Lists!$C$30:$D$47,2,FALSE),"")</f>
        <v/>
      </c>
    </row>
    <row r="522" spans="2:37" x14ac:dyDescent="0.25">
      <c r="B522" s="5"/>
      <c r="C522" s="5"/>
      <c r="D522" s="122" t="str">
        <f>IFERROR(VLOOKUP(C522,Lists!$B$3:$E$13,3,FALSE),"")</f>
        <v/>
      </c>
      <c r="E522" s="123" t="str">
        <f>IFERROR(VLOOKUP(C522,Lists!$B$3:$E$13,4,FALSE),"")</f>
        <v/>
      </c>
      <c r="F522" s="5"/>
      <c r="H522" s="5"/>
      <c r="I522" s="5"/>
      <c r="J522" s="5"/>
      <c r="K522" s="5"/>
      <c r="L522" s="5"/>
      <c r="M522" s="5"/>
      <c r="N522" s="122" t="str" cm="1">
        <f t="array" ref="N522">IFERROR(_xlfn.XLOOKUP(1,(J522=Lists!$AC$3:$AC$886)*(K522=Lists!$AD$3:$AD$886)*(L522=Lists!$AE$3:$AE$886)*(M522=Lists!$AF$3:$AF$886),Lists!$AG$3:$AG$886),"")</f>
        <v/>
      </c>
      <c r="P522" s="5"/>
      <c r="Q522" s="5"/>
      <c r="R522" s="5"/>
      <c r="S522" s="5"/>
      <c r="T522" s="5"/>
      <c r="U522" s="5"/>
      <c r="V522" s="5"/>
      <c r="W522" s="5"/>
      <c r="X522" s="5"/>
      <c r="Z522" s="122" t="str">
        <f>IFERROR(((H522*N522)-(V522*W522))/1000*VLOOKUP(F522,Lists!$C$16:$E$20,2,FALSE)*D522,"")</f>
        <v/>
      </c>
      <c r="AA522" s="124" t="str">
        <f>IFERROR(((H522*N522)-(V522*W522))/1000*VLOOKUP(F522,Lists!$C$16:$E$20,3,FALSE)*E522,"")</f>
        <v/>
      </c>
      <c r="AB522" s="122" t="str">
        <f t="shared" si="15"/>
        <v/>
      </c>
      <c r="AC522" s="124" t="str">
        <f t="shared" si="14"/>
        <v/>
      </c>
      <c r="AD522" s="122" t="str">
        <f>IFERROR(((H522*N522)*(1-IF(I522="",0,VLOOKUP(I522,Lists!$C$23:$D$27,2,FALSE)))-(V522*W522)*(1-IF(X522="",0,VLOOKUP(X522,Lists!$C$23:$D$27,2,FALSE))))/1000*VLOOKUP(F522,Lists!$C$16:$E$20,2,FALSE)*D522,"")</f>
        <v/>
      </c>
      <c r="AE522" s="124" t="str">
        <f>IFERROR(((H522*N522)*(1-IF(I522="",0,VLOOKUP(I522,Lists!$C$23:$D$27,2,FALSE)))-(V522*W522)*(1-IF(X522="",0,VLOOKUP(X522,Lists!$C$23:$D$27,2,FALSE))))/1000*VLOOKUP(F522,Lists!$C$16:$E$20,3,FALSE)*E522,"")</f>
        <v/>
      </c>
      <c r="AF522" s="125" t="str" cm="1">
        <f t="array" ref="AF522">IFERROR(V522*_xlfn.XLOOKUP(1,(P522=Lists!$G$20:$G$63)*(Q522=Lists!$H$20:$H$63),Lists!$I$20:$I$63),"")</f>
        <v/>
      </c>
      <c r="AG522" s="125" t="str">
        <f>IFERROR(IF(I522=X522,"",IF(X522="","",VLOOKUP(X522,Lists!$G$66:$H$70,2,FALSE)*V522*W522)),"")</f>
        <v/>
      </c>
      <c r="AH522" s="108" t="str">
        <f>IFERROR(VLOOKUP(J522,Lists!$G$3:$J$17,2,FALSE),"")</f>
        <v/>
      </c>
      <c r="AI522" s="108" t="str">
        <f>IFERROR(VLOOKUP(J522,Lists!$G$3:$J$17,3,FALSE),"")</f>
        <v/>
      </c>
      <c r="AJ522" s="108" t="str">
        <f>IFERROR(VLOOKUP(J522,Lists!$G$3:$J$17,4,FALSE),"")</f>
        <v/>
      </c>
      <c r="AK522" s="108" t="str">
        <f>IFERROR(VLOOKUP(P522,Lists!$C$30:$D$47,2,FALSE),"")</f>
        <v/>
      </c>
    </row>
    <row r="523" spans="2:37" x14ac:dyDescent="0.25">
      <c r="B523" s="5"/>
      <c r="C523" s="5"/>
      <c r="D523" s="122" t="str">
        <f>IFERROR(VLOOKUP(C523,Lists!$B$3:$E$13,3,FALSE),"")</f>
        <v/>
      </c>
      <c r="E523" s="123" t="str">
        <f>IFERROR(VLOOKUP(C523,Lists!$B$3:$E$13,4,FALSE),"")</f>
        <v/>
      </c>
      <c r="F523" s="5"/>
      <c r="H523" s="5"/>
      <c r="I523" s="5"/>
      <c r="J523" s="5"/>
      <c r="K523" s="5"/>
      <c r="L523" s="5"/>
      <c r="M523" s="5"/>
      <c r="N523" s="122" t="str" cm="1">
        <f t="array" ref="N523">IFERROR(_xlfn.XLOOKUP(1,(J523=Lists!$AC$3:$AC$886)*(K523=Lists!$AD$3:$AD$886)*(L523=Lists!$AE$3:$AE$886)*(M523=Lists!$AF$3:$AF$886),Lists!$AG$3:$AG$886),"")</f>
        <v/>
      </c>
      <c r="P523" s="5"/>
      <c r="Q523" s="5"/>
      <c r="R523" s="5"/>
      <c r="S523" s="5"/>
      <c r="T523" s="5"/>
      <c r="U523" s="5"/>
      <c r="V523" s="5"/>
      <c r="W523" s="5"/>
      <c r="X523" s="5"/>
      <c r="Z523" s="122" t="str">
        <f>IFERROR(((H523*N523)-(V523*W523))/1000*VLOOKUP(F523,Lists!$C$16:$E$20,2,FALSE)*D523,"")</f>
        <v/>
      </c>
      <c r="AA523" s="124" t="str">
        <f>IFERROR(((H523*N523)-(V523*W523))/1000*VLOOKUP(F523,Lists!$C$16:$E$20,3,FALSE)*E523,"")</f>
        <v/>
      </c>
      <c r="AB523" s="122" t="str">
        <f t="shared" si="15"/>
        <v/>
      </c>
      <c r="AC523" s="124" t="str">
        <f t="shared" si="14"/>
        <v/>
      </c>
      <c r="AD523" s="122" t="str">
        <f>IFERROR(((H523*N523)*(1-IF(I523="",0,VLOOKUP(I523,Lists!$C$23:$D$27,2,FALSE)))-(V523*W523)*(1-IF(X523="",0,VLOOKUP(X523,Lists!$C$23:$D$27,2,FALSE))))/1000*VLOOKUP(F523,Lists!$C$16:$E$20,2,FALSE)*D523,"")</f>
        <v/>
      </c>
      <c r="AE523" s="124" t="str">
        <f>IFERROR(((H523*N523)*(1-IF(I523="",0,VLOOKUP(I523,Lists!$C$23:$D$27,2,FALSE)))-(V523*W523)*(1-IF(X523="",0,VLOOKUP(X523,Lists!$C$23:$D$27,2,FALSE))))/1000*VLOOKUP(F523,Lists!$C$16:$E$20,3,FALSE)*E523,"")</f>
        <v/>
      </c>
      <c r="AF523" s="125" t="str" cm="1">
        <f t="array" ref="AF523">IFERROR(V523*_xlfn.XLOOKUP(1,(P523=Lists!$G$20:$G$63)*(Q523=Lists!$H$20:$H$63),Lists!$I$20:$I$63),"")</f>
        <v/>
      </c>
      <c r="AG523" s="125" t="str">
        <f>IFERROR(IF(I523=X523,"",IF(X523="","",VLOOKUP(X523,Lists!$G$66:$H$70,2,FALSE)*V523*W523)),"")</f>
        <v/>
      </c>
      <c r="AH523" s="108" t="str">
        <f>IFERROR(VLOOKUP(J523,Lists!$G$3:$J$17,2,FALSE),"")</f>
        <v/>
      </c>
      <c r="AI523" s="108" t="str">
        <f>IFERROR(VLOOKUP(J523,Lists!$G$3:$J$17,3,FALSE),"")</f>
        <v/>
      </c>
      <c r="AJ523" s="108" t="str">
        <f>IFERROR(VLOOKUP(J523,Lists!$G$3:$J$17,4,FALSE),"")</f>
        <v/>
      </c>
      <c r="AK523" s="108" t="str">
        <f>IFERROR(VLOOKUP(P523,Lists!$C$30:$D$47,2,FALSE),"")</f>
        <v/>
      </c>
    </row>
    <row r="524" spans="2:37" x14ac:dyDescent="0.25">
      <c r="B524" s="5"/>
      <c r="C524" s="5"/>
      <c r="D524" s="122" t="str">
        <f>IFERROR(VLOOKUP(C524,Lists!$B$3:$E$13,3,FALSE),"")</f>
        <v/>
      </c>
      <c r="E524" s="123" t="str">
        <f>IFERROR(VLOOKUP(C524,Lists!$B$3:$E$13,4,FALSE),"")</f>
        <v/>
      </c>
      <c r="F524" s="5"/>
      <c r="H524" s="5"/>
      <c r="I524" s="5"/>
      <c r="J524" s="5"/>
      <c r="K524" s="5"/>
      <c r="L524" s="5"/>
      <c r="M524" s="5"/>
      <c r="N524" s="122" t="str" cm="1">
        <f t="array" ref="N524">IFERROR(_xlfn.XLOOKUP(1,(J524=Lists!$AC$3:$AC$886)*(K524=Lists!$AD$3:$AD$886)*(L524=Lists!$AE$3:$AE$886)*(M524=Lists!$AF$3:$AF$886),Lists!$AG$3:$AG$886),"")</f>
        <v/>
      </c>
      <c r="P524" s="5"/>
      <c r="Q524" s="5"/>
      <c r="R524" s="5"/>
      <c r="S524" s="5"/>
      <c r="T524" s="5"/>
      <c r="U524" s="5"/>
      <c r="V524" s="5"/>
      <c r="W524" s="5"/>
      <c r="X524" s="5"/>
      <c r="Z524" s="122" t="str">
        <f>IFERROR(((H524*N524)-(V524*W524))/1000*VLOOKUP(F524,Lists!$C$16:$E$20,2,FALSE)*D524,"")</f>
        <v/>
      </c>
      <c r="AA524" s="124" t="str">
        <f>IFERROR(((H524*N524)-(V524*W524))/1000*VLOOKUP(F524,Lists!$C$16:$E$20,3,FALSE)*E524,"")</f>
        <v/>
      </c>
      <c r="AB524" s="122" t="str">
        <f t="shared" si="15"/>
        <v/>
      </c>
      <c r="AC524" s="124" t="str">
        <f t="shared" si="14"/>
        <v/>
      </c>
      <c r="AD524" s="122" t="str">
        <f>IFERROR(((H524*N524)*(1-IF(I524="",0,VLOOKUP(I524,Lists!$C$23:$D$27,2,FALSE)))-(V524*W524)*(1-IF(X524="",0,VLOOKUP(X524,Lists!$C$23:$D$27,2,FALSE))))/1000*VLOOKUP(F524,Lists!$C$16:$E$20,2,FALSE)*D524,"")</f>
        <v/>
      </c>
      <c r="AE524" s="124" t="str">
        <f>IFERROR(((H524*N524)*(1-IF(I524="",0,VLOOKUP(I524,Lists!$C$23:$D$27,2,FALSE)))-(V524*W524)*(1-IF(X524="",0,VLOOKUP(X524,Lists!$C$23:$D$27,2,FALSE))))/1000*VLOOKUP(F524,Lists!$C$16:$E$20,3,FALSE)*E524,"")</f>
        <v/>
      </c>
      <c r="AF524" s="125" t="str" cm="1">
        <f t="array" ref="AF524">IFERROR(V524*_xlfn.XLOOKUP(1,(P524=Lists!$G$20:$G$63)*(Q524=Lists!$H$20:$H$63),Lists!$I$20:$I$63),"")</f>
        <v/>
      </c>
      <c r="AG524" s="125" t="str">
        <f>IFERROR(IF(I524=X524,"",IF(X524="","",VLOOKUP(X524,Lists!$G$66:$H$70,2,FALSE)*V524*W524)),"")</f>
        <v/>
      </c>
      <c r="AH524" s="108" t="str">
        <f>IFERROR(VLOOKUP(J524,Lists!$G$3:$J$17,2,FALSE),"")</f>
        <v/>
      </c>
      <c r="AI524" s="108" t="str">
        <f>IFERROR(VLOOKUP(J524,Lists!$G$3:$J$17,3,FALSE),"")</f>
        <v/>
      </c>
      <c r="AJ524" s="108" t="str">
        <f>IFERROR(VLOOKUP(J524,Lists!$G$3:$J$17,4,FALSE),"")</f>
        <v/>
      </c>
      <c r="AK524" s="108" t="str">
        <f>IFERROR(VLOOKUP(P524,Lists!$C$30:$D$47,2,FALSE),"")</f>
        <v/>
      </c>
    </row>
    <row r="525" spans="2:37" x14ac:dyDescent="0.25">
      <c r="B525" s="5"/>
      <c r="C525" s="5"/>
      <c r="D525" s="122" t="str">
        <f>IFERROR(VLOOKUP(C525,Lists!$B$3:$E$13,3,FALSE),"")</f>
        <v/>
      </c>
      <c r="E525" s="123" t="str">
        <f>IFERROR(VLOOKUP(C525,Lists!$B$3:$E$13,4,FALSE),"")</f>
        <v/>
      </c>
      <c r="F525" s="5"/>
      <c r="H525" s="5"/>
      <c r="I525" s="5"/>
      <c r="J525" s="5"/>
      <c r="K525" s="5"/>
      <c r="L525" s="5"/>
      <c r="M525" s="5"/>
      <c r="N525" s="122" t="str" cm="1">
        <f t="array" ref="N525">IFERROR(_xlfn.XLOOKUP(1,(J525=Lists!$AC$3:$AC$886)*(K525=Lists!$AD$3:$AD$886)*(L525=Lists!$AE$3:$AE$886)*(M525=Lists!$AF$3:$AF$886),Lists!$AG$3:$AG$886),"")</f>
        <v/>
      </c>
      <c r="P525" s="5"/>
      <c r="Q525" s="5"/>
      <c r="R525" s="5"/>
      <c r="S525" s="5"/>
      <c r="T525" s="5"/>
      <c r="U525" s="5"/>
      <c r="V525" s="5"/>
      <c r="W525" s="5"/>
      <c r="X525" s="5"/>
      <c r="Z525" s="122" t="str">
        <f>IFERROR(((H525*N525)-(V525*W525))/1000*VLOOKUP(F525,Lists!$C$16:$E$20,2,FALSE)*D525,"")</f>
        <v/>
      </c>
      <c r="AA525" s="124" t="str">
        <f>IFERROR(((H525*N525)-(V525*W525))/1000*VLOOKUP(F525,Lists!$C$16:$E$20,3,FALSE)*E525,"")</f>
        <v/>
      </c>
      <c r="AB525" s="122" t="str">
        <f t="shared" si="15"/>
        <v/>
      </c>
      <c r="AC525" s="124" t="str">
        <f t="shared" si="14"/>
        <v/>
      </c>
      <c r="AD525" s="122" t="str">
        <f>IFERROR(((H525*N525)*(1-IF(I525="",0,VLOOKUP(I525,Lists!$C$23:$D$27,2,FALSE)))-(V525*W525)*(1-IF(X525="",0,VLOOKUP(X525,Lists!$C$23:$D$27,2,FALSE))))/1000*VLOOKUP(F525,Lists!$C$16:$E$20,2,FALSE)*D525,"")</f>
        <v/>
      </c>
      <c r="AE525" s="124" t="str">
        <f>IFERROR(((H525*N525)*(1-IF(I525="",0,VLOOKUP(I525,Lists!$C$23:$D$27,2,FALSE)))-(V525*W525)*(1-IF(X525="",0,VLOOKUP(X525,Lists!$C$23:$D$27,2,FALSE))))/1000*VLOOKUP(F525,Lists!$C$16:$E$20,3,FALSE)*E525,"")</f>
        <v/>
      </c>
      <c r="AF525" s="125" t="str" cm="1">
        <f t="array" ref="AF525">IFERROR(V525*_xlfn.XLOOKUP(1,(P525=Lists!$G$20:$G$63)*(Q525=Lists!$H$20:$H$63),Lists!$I$20:$I$63),"")</f>
        <v/>
      </c>
      <c r="AG525" s="125" t="str">
        <f>IFERROR(IF(I525=X525,"",IF(X525="","",VLOOKUP(X525,Lists!$G$66:$H$70,2,FALSE)*V525*W525)),"")</f>
        <v/>
      </c>
      <c r="AH525" s="108" t="str">
        <f>IFERROR(VLOOKUP(J525,Lists!$G$3:$J$17,2,FALSE),"")</f>
        <v/>
      </c>
      <c r="AI525" s="108" t="str">
        <f>IFERROR(VLOOKUP(J525,Lists!$G$3:$J$17,3,FALSE),"")</f>
        <v/>
      </c>
      <c r="AJ525" s="108" t="str">
        <f>IFERROR(VLOOKUP(J525,Lists!$G$3:$J$17,4,FALSE),"")</f>
        <v/>
      </c>
      <c r="AK525" s="108" t="str">
        <f>IFERROR(VLOOKUP(P525,Lists!$C$30:$D$47,2,FALSE),"")</f>
        <v/>
      </c>
    </row>
    <row r="526" spans="2:37" x14ac:dyDescent="0.25">
      <c r="B526" s="5"/>
      <c r="C526" s="5"/>
      <c r="D526" s="122" t="str">
        <f>IFERROR(VLOOKUP(C526,Lists!$B$3:$E$13,3,FALSE),"")</f>
        <v/>
      </c>
      <c r="E526" s="123" t="str">
        <f>IFERROR(VLOOKUP(C526,Lists!$B$3:$E$13,4,FALSE),"")</f>
        <v/>
      </c>
      <c r="F526" s="5"/>
      <c r="H526" s="5"/>
      <c r="I526" s="5"/>
      <c r="J526" s="5"/>
      <c r="K526" s="5"/>
      <c r="L526" s="5"/>
      <c r="M526" s="5"/>
      <c r="N526" s="122" t="str" cm="1">
        <f t="array" ref="N526">IFERROR(_xlfn.XLOOKUP(1,(J526=Lists!$AC$3:$AC$886)*(K526=Lists!$AD$3:$AD$886)*(L526=Lists!$AE$3:$AE$886)*(M526=Lists!$AF$3:$AF$886),Lists!$AG$3:$AG$886),"")</f>
        <v/>
      </c>
      <c r="P526" s="5"/>
      <c r="Q526" s="5"/>
      <c r="R526" s="5"/>
      <c r="S526" s="5"/>
      <c r="T526" s="5"/>
      <c r="U526" s="5"/>
      <c r="V526" s="5"/>
      <c r="W526" s="5"/>
      <c r="X526" s="5"/>
      <c r="Z526" s="122" t="str">
        <f>IFERROR(((H526*N526)-(V526*W526))/1000*VLOOKUP(F526,Lists!$C$16:$E$20,2,FALSE)*D526,"")</f>
        <v/>
      </c>
      <c r="AA526" s="124" t="str">
        <f>IFERROR(((H526*N526)-(V526*W526))/1000*VLOOKUP(F526,Lists!$C$16:$E$20,3,FALSE)*E526,"")</f>
        <v/>
      </c>
      <c r="AB526" s="122" t="str">
        <f t="shared" si="15"/>
        <v/>
      </c>
      <c r="AC526" s="124" t="str">
        <f t="shared" si="14"/>
        <v/>
      </c>
      <c r="AD526" s="122" t="str">
        <f>IFERROR(((H526*N526)*(1-IF(I526="",0,VLOOKUP(I526,Lists!$C$23:$D$27,2,FALSE)))-(V526*W526)*(1-IF(X526="",0,VLOOKUP(X526,Lists!$C$23:$D$27,2,FALSE))))/1000*VLOOKUP(F526,Lists!$C$16:$E$20,2,FALSE)*D526,"")</f>
        <v/>
      </c>
      <c r="AE526" s="124" t="str">
        <f>IFERROR(((H526*N526)*(1-IF(I526="",0,VLOOKUP(I526,Lists!$C$23:$D$27,2,FALSE)))-(V526*W526)*(1-IF(X526="",0,VLOOKUP(X526,Lists!$C$23:$D$27,2,FALSE))))/1000*VLOOKUP(F526,Lists!$C$16:$E$20,3,FALSE)*E526,"")</f>
        <v/>
      </c>
      <c r="AF526" s="125" t="str" cm="1">
        <f t="array" ref="AF526">IFERROR(V526*_xlfn.XLOOKUP(1,(P526=Lists!$G$20:$G$63)*(Q526=Lists!$H$20:$H$63),Lists!$I$20:$I$63),"")</f>
        <v/>
      </c>
      <c r="AG526" s="125" t="str">
        <f>IFERROR(IF(I526=X526,"",IF(X526="","",VLOOKUP(X526,Lists!$G$66:$H$70,2,FALSE)*V526*W526)),"")</f>
        <v/>
      </c>
      <c r="AH526" s="108" t="str">
        <f>IFERROR(VLOOKUP(J526,Lists!$G$3:$J$17,2,FALSE),"")</f>
        <v/>
      </c>
      <c r="AI526" s="108" t="str">
        <f>IFERROR(VLOOKUP(J526,Lists!$G$3:$J$17,3,FALSE),"")</f>
        <v/>
      </c>
      <c r="AJ526" s="108" t="str">
        <f>IFERROR(VLOOKUP(J526,Lists!$G$3:$J$17,4,FALSE),"")</f>
        <v/>
      </c>
      <c r="AK526" s="108" t="str">
        <f>IFERROR(VLOOKUP(P526,Lists!$C$30:$D$47,2,FALSE),"")</f>
        <v/>
      </c>
    </row>
  </sheetData>
  <sheetProtection algorithmName="SHA-512" hashValue="74GCZRwnLNKSZYXa6B1BMWwr45gRZM0fRRBcqRA7fOLIF5+OTRNJ2YMzPSgkjrmSfzjvi8u3aKVRU2/FtES0+Q==" saltValue="ISUJ8pdqwZ6h5bekEVS2XA==" spinCount="100000" sheet="1" objects="1" scenarios="1"/>
  <mergeCells count="18">
    <mergeCell ref="H8:I8"/>
    <mergeCell ref="H9:I9"/>
    <mergeCell ref="C9:F9"/>
    <mergeCell ref="C10:F10"/>
    <mergeCell ref="AD5:AE5"/>
    <mergeCell ref="AD6:AE6"/>
    <mergeCell ref="AF5:AG5"/>
    <mergeCell ref="AF6:AG6"/>
    <mergeCell ref="AD7:AE7"/>
    <mergeCell ref="AF7:AG7"/>
    <mergeCell ref="H5:I5"/>
    <mergeCell ref="H6:I6"/>
    <mergeCell ref="C8:F8"/>
    <mergeCell ref="C4:F4"/>
    <mergeCell ref="C5:F5"/>
    <mergeCell ref="C6:F6"/>
    <mergeCell ref="C7:F7"/>
    <mergeCell ref="H4:I4"/>
  </mergeCells>
  <dataValidations count="14">
    <dataValidation type="list" allowBlank="1" showInputMessage="1" showErrorMessage="1" sqref="J15:J526" xr:uid="{2DA4852D-E2B1-4358-8404-E57713A138BC}">
      <formula1>TechnologyType</formula1>
    </dataValidation>
    <dataValidation type="list" allowBlank="1" showInputMessage="1" showErrorMessage="1" sqref="C15:C526" xr:uid="{8A5BF388-9003-4EE9-8E00-D682C8785432}">
      <formula1>FacilityType</formula1>
    </dataValidation>
    <dataValidation type="list" allowBlank="1" showInputMessage="1" showErrorMessage="1" sqref="F15:F526" xr:uid="{4AA8BD02-6CA6-47AA-B7E7-F034557F2883}">
      <formula1>CoolingType</formula1>
    </dataValidation>
    <dataValidation type="list" allowBlank="1" showInputMessage="1" showErrorMessage="1" sqref="X15:X526 I15:I526" xr:uid="{808BA736-2B08-4CBA-A5AD-7069778CA362}">
      <formula1>LightingControlType</formula1>
    </dataValidation>
    <dataValidation type="list" allowBlank="1" showInputMessage="1" showErrorMessage="1" sqref="X15:X526 I15:I526" xr:uid="{8BA0FA69-A4A1-4589-B5C8-A246975930B4}">
      <formula1>"Prescriptive, Custom"</formula1>
    </dataValidation>
    <dataValidation type="whole" operator="greaterThanOrEqual" allowBlank="1" showInputMessage="1" showErrorMessage="1" sqref="X15:X526 I15:I526" xr:uid="{AD2D66A3-DA8D-4EAC-9253-C9C6270A891A}">
      <formula1>0</formula1>
    </dataValidation>
    <dataValidation type="whole" operator="greaterThanOrEqual" allowBlank="1" showInputMessage="1" showErrorMessage="1" error="Please enter a whole number" sqref="H15:H526 V15:V526" xr:uid="{E51A8EB8-5719-405D-915F-4A197CCE87E8}">
      <formula1>0</formula1>
    </dataValidation>
    <dataValidation type="list" allowBlank="1" showInputMessage="1" showErrorMessage="1" sqref="P15:P526" xr:uid="{E59C16A9-E5FA-42CF-8CEB-FFDD81585BA3}">
      <formula1>RebateMeasure</formula1>
    </dataValidation>
    <dataValidation type="list" allowBlank="1" showInputMessage="1" showErrorMessage="1" sqref="T15:T526" xr:uid="{D03A4E49-A65F-439D-B542-85AA2424E945}">
      <formula1>QPL</formula1>
    </dataValidation>
    <dataValidation type="decimal" operator="greaterThanOrEqual" allowBlank="1" showInputMessage="1" showErrorMessage="1" sqref="J4:J5" xr:uid="{27A92CAB-ACA4-4A3A-ADD3-0ECA36A46814}">
      <formula1>0</formula1>
    </dataValidation>
    <dataValidation type="list" allowBlank="1" showInputMessage="1" showErrorMessage="1" sqref="K15:M526" xr:uid="{D4CEBC8B-5330-40A2-801D-59ADA69EB9E2}">
      <formula1>INDIRECT(AH15)</formula1>
    </dataValidation>
    <dataValidation type="list" allowBlank="1" showInputMessage="1" showErrorMessage="1" sqref="Q15:Q526" xr:uid="{A3FB7E3A-CC92-4F36-BE64-ABE000344AF6}">
      <formula1>INDIRECT(AK15)</formula1>
    </dataValidation>
    <dataValidation type="decimal" operator="greaterThanOrEqual" allowBlank="1" showInputMessage="1" showErrorMessage="1" error="Please enter a whole number" sqref="W15:W526" xr:uid="{B6F5568B-5FAC-49F4-B830-F6B41A93BE66}">
      <formula1>0</formula1>
    </dataValidation>
    <dataValidation operator="greaterThanOrEqual" allowBlank="1" showInputMessage="1" showErrorMessage="1" sqref="J8" xr:uid="{C281556A-404C-46AE-BC86-87A22726FC12}"/>
  </dataValidations>
  <pageMargins left="0.7" right="0.7" top="0.75" bottom="0.75" header="0.3" footer="0.3"/>
  <ignoredErrors>
    <ignoredError sqref="D16:E526 D15:E15 N14:N526 AD17:AF19 AF15:AG15 AF5:AG6 J6 AD16:AF16 AD21:AG526 AD20:AF20 AG17:AG19 AG16 AG20 AF7:AG7 Z15 AA15 AB15:AC15 AD15:AE15 Z17:AB21 Z23:AB526 Z22:AB22 AB16 AC16:AC526 Z16:AA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137F-4C89-42DE-9205-35899D81B4B7}">
  <sheetPr codeName="Sheet2"/>
  <dimension ref="A1:AI915"/>
  <sheetViews>
    <sheetView zoomScale="115" zoomScaleNormal="115" workbookViewId="0">
      <selection activeCell="D14" sqref="D14"/>
    </sheetView>
  </sheetViews>
  <sheetFormatPr defaultRowHeight="12.75" x14ac:dyDescent="0.25"/>
  <cols>
    <col min="1" max="1" width="1.5703125" style="60" customWidth="1"/>
    <col min="2" max="2" width="30.85546875" style="60" customWidth="1"/>
    <col min="3" max="3" width="44" style="60" customWidth="1"/>
    <col min="4" max="4" width="14.85546875" style="60" customWidth="1"/>
    <col min="5" max="6" width="10.28515625" style="60" customWidth="1"/>
    <col min="7" max="8" width="10.28515625" style="60" hidden="1" customWidth="1"/>
    <col min="9" max="16384" width="9.140625" style="60"/>
  </cols>
  <sheetData>
    <row r="1" spans="1:35" ht="9" customHeight="1" x14ac:dyDescent="0.25"/>
    <row r="2" spans="1:35" ht="46.5" customHeight="1" x14ac:dyDescent="0.25">
      <c r="A2" s="61"/>
      <c r="B2" s="62" t="s">
        <v>339</v>
      </c>
      <c r="C2" s="62"/>
      <c r="D2" s="62"/>
      <c r="E2" s="62"/>
      <c r="F2" s="62"/>
      <c r="G2" s="61"/>
    </row>
    <row r="3" spans="1:35" ht="21" customHeight="1" x14ac:dyDescent="0.25">
      <c r="A3" s="61"/>
      <c r="B3" s="63" t="s">
        <v>340</v>
      </c>
      <c r="C3" s="63"/>
      <c r="D3" s="63"/>
      <c r="E3" s="63"/>
      <c r="F3" s="63"/>
      <c r="G3" s="61"/>
    </row>
    <row r="4" spans="1:35" ht="26.1" customHeight="1" x14ac:dyDescent="0.25">
      <c r="A4" s="61"/>
      <c r="B4" s="64" t="s">
        <v>341</v>
      </c>
      <c r="C4" s="64" t="s">
        <v>342</v>
      </c>
      <c r="D4" s="65" t="s">
        <v>343</v>
      </c>
      <c r="E4" s="64" t="s">
        <v>344</v>
      </c>
      <c r="F4" s="65" t="s">
        <v>345</v>
      </c>
      <c r="G4" s="65" t="s">
        <v>708</v>
      </c>
      <c r="H4" s="66" t="s">
        <v>707</v>
      </c>
    </row>
    <row r="5" spans="1:35" ht="14.1" customHeight="1" x14ac:dyDescent="0.25">
      <c r="A5" s="61"/>
      <c r="B5" s="67" t="s">
        <v>346</v>
      </c>
      <c r="C5" s="67"/>
      <c r="D5" s="67"/>
      <c r="E5" s="67"/>
      <c r="F5" s="67"/>
      <c r="G5" s="68"/>
      <c r="H5" s="69"/>
      <c r="AI5" s="60" cm="1">
        <f t="array" ref="AI5">_xlfn.XLOOKUP(AK5&amp;AL5&amp;AM5&amp;AN5,$AC$3:$AC$915&amp;$AD$3:$AD$915&amp;$AE$3:$AE$915&amp;$AF$3:$AF$915,$AG$3:$AG$915)</f>
        <v>0</v>
      </c>
    </row>
    <row r="6" spans="1:35" ht="30" customHeight="1" x14ac:dyDescent="0.25">
      <c r="A6" s="61"/>
      <c r="B6" s="70" t="s">
        <v>347</v>
      </c>
      <c r="C6" s="70" t="s">
        <v>348</v>
      </c>
      <c r="D6" s="71" t="s">
        <v>349</v>
      </c>
      <c r="E6" s="72" t="str">
        <f>IFERROR(IF(SUMIFS('Lighting Inventory'!$V$15:$V$526,'Lighting Inventory'!$P$15:$P$526,Lists!$G$20)=0,"",SUMIFS('Lighting Inventory'!$V$15:$V$526,'Lighting Inventory'!$P$15:$P$526,Lists!$G$20)),"")</f>
        <v/>
      </c>
      <c r="F6" s="73" t="str">
        <f>IFERROR(IF(E6="","",E6*Lists!$I$20),"")</f>
        <v/>
      </c>
      <c r="G6" s="74" t="str">
        <f>IFERROR(IF(SUMIFS('Lighting Inventory'!$Z$15:$Z$526,'Lighting Inventory'!$P$15:$P$526,Lists!$G$20)=0,"",SUMIFS('Lighting Inventory'!$Z$15:$Z$526,'Lighting Inventory'!$P$15:$P$526,Lists!$G$20)),"")</f>
        <v/>
      </c>
      <c r="H6" s="75" t="str">
        <f>IFERROR(IF(SUMIFS('Lighting Inventory'!$AA$15:$AA$526,'Lighting Inventory'!$P$15:$P$526,Lists!$G$20)=0,"",SUMIFS('Lighting Inventory'!$AA$15:$AA$526,'Lighting Inventory'!$P$15:$P$526,Lists!$G$20)),"")</f>
        <v/>
      </c>
      <c r="AI6" s="60" cm="1">
        <f t="array" ref="AI6">_xlfn.XLOOKUP(1,(AK5=$AC$3:$AC$915)*(AL5=$AD$3:$AD$915)*(AM5=$AE$3:$AE$915)*(AN5=$AF$3:$AF$915),$AG$3:$AG$915)</f>
        <v>0</v>
      </c>
    </row>
    <row r="7" spans="1:35" ht="30" hidden="1" customHeight="1" x14ac:dyDescent="0.25">
      <c r="A7" s="61"/>
      <c r="B7" s="76" t="s">
        <v>713</v>
      </c>
      <c r="C7" s="70"/>
      <c r="D7" s="71"/>
      <c r="E7" s="72" t="str">
        <f>IFERROR(IF(SUMIFS('Lighting Inventory'!$V$15:$V$526,'Lighting Inventory'!$P$15:$P$526,Lists!$G$20,'Lighting Inventory'!$W$15:$W$526,"&lt;=5")=0,"",SUMIFS('Lighting Inventory'!$V$15:$V$526,'Lighting Inventory'!$P$15:$P$526,Lists!$G$20,'Lighting Inventory'!$W$15:$W$526,"&lt;=5")),"")</f>
        <v/>
      </c>
      <c r="F7" s="73" t="str">
        <f>IFERROR(IF(E7="","",E7*Lists!$I$20),"")</f>
        <v/>
      </c>
      <c r="G7" s="74" t="str">
        <f>IFERROR(IF(SUMIFS('Lighting Inventory'!$Z$15:$Z$526,'Lighting Inventory'!$P$15:$P$526,Lists!$G$20,'Lighting Inventory'!$W$15:$W$526,"&lt;=5")=0,"",SUMIFS('Lighting Inventory'!$Z$15:$Z$526,'Lighting Inventory'!$P$15:$P$526,Lists!$G$20,'Lighting Inventory'!$W$15:$W$526,"&lt;=5")),"")</f>
        <v/>
      </c>
      <c r="H7" s="75" t="str">
        <f>IFERROR(IF(SUMIFS('Lighting Inventory'!$AA$15:$AA$526,'Lighting Inventory'!$P$15:$P$526,Lists!$G$20,'Lighting Inventory'!$W$15:$W$526,"&lt;=5")=0,"",SUMIFS('Lighting Inventory'!$AA$15:$AA$526,'Lighting Inventory'!$P$15:$P$526,Lists!$G$20,'Lighting Inventory'!$W$15:$W$526,"&lt;=5")),"")</f>
        <v/>
      </c>
    </row>
    <row r="8" spans="1:35" ht="30" hidden="1" customHeight="1" x14ac:dyDescent="0.25">
      <c r="A8" s="61"/>
      <c r="B8" s="76" t="s">
        <v>716</v>
      </c>
      <c r="C8" s="70"/>
      <c r="D8" s="71"/>
      <c r="E8" s="72" t="str">
        <f>IFERROR(IF(SUMIFS('Lighting Inventory'!$V$15:$V$526,'Lighting Inventory'!$P$15:$P$526,Lists!$G$20,'Lighting Inventory'!$W$15:$W$526,"&gt;5",'Lighting Inventory'!$W$15:$W$526,"&lt;=10")=0,"",SUMIFS('Lighting Inventory'!$V$15:$V$526,'Lighting Inventory'!$P$15:$P$526,Lists!$G$20,'Lighting Inventory'!$W$15:$W$526,"&gt;5",'Lighting Inventory'!$W$15:$W$526,"&lt;=10")),"")</f>
        <v/>
      </c>
      <c r="F8" s="73" t="str">
        <f>IFERROR(IF(E8="","",E8*Lists!$I$20),"")</f>
        <v/>
      </c>
      <c r="G8" s="74" t="str">
        <f>IFERROR(IF(SUMIFS('Lighting Inventory'!$Z$15:$Z$526,'Lighting Inventory'!$P$15:$P$526,Lists!$G$20,'Lighting Inventory'!$W$15:$W$526,"&gt;5",'Lighting Inventory'!$W$15:$W$526,"&lt;=10")=0,"",SUMIFS('Lighting Inventory'!$Z$15:$Z$526,'Lighting Inventory'!$P$15:$P$526,Lists!$G$20,'Lighting Inventory'!$W$15:$W$526,"&gt;5",'Lighting Inventory'!$W$15:$W$526,"&lt;=10")),"")</f>
        <v/>
      </c>
      <c r="H8" s="75" t="str">
        <f>IFERROR(IF(SUMIFS('Lighting Inventory'!$AA$15:$AA$526,'Lighting Inventory'!$P$15:$P$526,Lists!$G$20,'Lighting Inventory'!$W$15:$W$526,"&gt;5",'Lighting Inventory'!$W$15:$W$526,"&lt;=10")=0,"",SUMIFS('Lighting Inventory'!$AA$15:$AA$526,'Lighting Inventory'!$P$15:$P$526,Lists!$G$20,'Lighting Inventory'!$W$15:$W$526,"&gt;5",'Lighting Inventory'!$W$15:$W$526,"&lt;=10")),"")</f>
        <v/>
      </c>
    </row>
    <row r="9" spans="1:35" ht="30" hidden="1" customHeight="1" x14ac:dyDescent="0.25">
      <c r="A9" s="61"/>
      <c r="B9" s="76" t="s">
        <v>714</v>
      </c>
      <c r="C9" s="70"/>
      <c r="D9" s="71"/>
      <c r="E9" s="72" t="str">
        <f>IFERROR(IF(SUMIFS('Lighting Inventory'!$V$15:$V$526,'Lighting Inventory'!$P$15:$P$526,Lists!$G$20,'Lighting Inventory'!$W$15:$W$526,"&gt;10",'Lighting Inventory'!$W$15:$W$526,"&lt;=20")=0,"",SUMIFS('Lighting Inventory'!$V$15:$V$526,'Lighting Inventory'!$P$15:$P$526,Lists!$G$20,'Lighting Inventory'!$W$15:$W$526,"&gt;10",'Lighting Inventory'!$W$15:$W$526,"&lt;=20")),"")</f>
        <v/>
      </c>
      <c r="F9" s="73" t="str">
        <f>IFERROR(IF(E9="","",E9*Lists!$I$20),"")</f>
        <v/>
      </c>
      <c r="G9" s="74" t="str">
        <f>IFERROR(IF(SUMIFS('Lighting Inventory'!$Z$15:$Z$526,'Lighting Inventory'!$P$15:$P$526,Lists!$G$20,'Lighting Inventory'!$W$15:$W$526,"&gt;10",'Lighting Inventory'!$W$15:$W$526,"&lt;=20")=0,"",SUMIFS('Lighting Inventory'!$Z$15:$Z$526,'Lighting Inventory'!$P$15:$P$526,Lists!$G$20,'Lighting Inventory'!$W$15:$W$526,"&gt;10",'Lighting Inventory'!$W$15:$W$526,"&lt;=20")),"")</f>
        <v/>
      </c>
      <c r="H9" s="75" t="str">
        <f>IFERROR(IF(SUMIFS('Lighting Inventory'!$AA$15:$AA$526,'Lighting Inventory'!$P$15:$P$526,Lists!$G$20,'Lighting Inventory'!$W$15:$W$526,"&gt;10",'Lighting Inventory'!$W$15:$W$526,"&lt;=20")=0,"",SUMIFS('Lighting Inventory'!$AA$15:$AA$526,'Lighting Inventory'!$P$15:$P$526,Lists!$G$20,'Lighting Inventory'!$W$15:$W$526,"&gt;10",'Lighting Inventory'!$W$15:$W$526,"&lt;=20")),"")</f>
        <v/>
      </c>
    </row>
    <row r="10" spans="1:35" ht="30" hidden="1" customHeight="1" x14ac:dyDescent="0.25">
      <c r="A10" s="61"/>
      <c r="B10" s="76" t="s">
        <v>715</v>
      </c>
      <c r="C10" s="70"/>
      <c r="D10" s="71"/>
      <c r="E10" s="72" t="str">
        <f>IFERROR(IF(SUMIFS('Lighting Inventory'!$V$15:$V$526,'Lighting Inventory'!$P$15:$P$526,Lists!$G$20,'Lighting Inventory'!$W$15:$W$526,"&gt;20",'Lighting Inventory'!$W$15:$W$526,"&lt;=22")=0,"",SUMIFS('Lighting Inventory'!$V$15:$V$526,'Lighting Inventory'!$P$15:$P$526,Lists!$G$20,'Lighting Inventory'!$W$15:$W$526,"&gt;20",'Lighting Inventory'!$W$15:$W$526,"&lt;=22")),"")</f>
        <v/>
      </c>
      <c r="F10" s="73" t="str">
        <f>IFERROR(IF(E10="","",E10*Lists!$I$20),"")</f>
        <v/>
      </c>
      <c r="G10" s="74" t="str">
        <f>IFERROR(IF(SUMIFS('Lighting Inventory'!$Z$15:$Z$526,'Lighting Inventory'!$P$15:$P$526,Lists!$G$20,'Lighting Inventory'!$W$15:$W$526,"&gt;20",'Lighting Inventory'!$W$15:$W$526,"&lt;=22")=0,"",SUMIFS('Lighting Inventory'!$Z$15:$Z$526,'Lighting Inventory'!$P$15:$P$526,Lists!$G$20,'Lighting Inventory'!$W$15:$W$526,"&gt;20",'Lighting Inventory'!$W$15:$W$526,"&lt;=22")),"")</f>
        <v/>
      </c>
      <c r="H10" s="75" t="str">
        <f>IFERROR(IF(SUMIFS('Lighting Inventory'!$AA$15:$AA$526,'Lighting Inventory'!$P$15:$P$526,Lists!$G$20,'Lighting Inventory'!$W$15:$W$526,"&gt;20",'Lighting Inventory'!$W$15:$W$526,"&lt;=22")=0,"",SUMIFS('Lighting Inventory'!$AA$15:$AA$526,'Lighting Inventory'!$P$15:$P$526,Lists!$G$20,'Lighting Inventory'!$W$15:$W$526,"&gt;20",'Lighting Inventory'!$W$15:$W$526,"&lt;=22")),"")</f>
        <v/>
      </c>
    </row>
    <row r="11" spans="1:35" ht="15" customHeight="1" x14ac:dyDescent="0.25">
      <c r="A11" s="61"/>
      <c r="B11" s="67" t="s">
        <v>350</v>
      </c>
      <c r="C11" s="67"/>
      <c r="D11" s="67"/>
      <c r="E11" s="67"/>
      <c r="F11" s="67"/>
      <c r="G11" s="68"/>
      <c r="H11" s="69"/>
    </row>
    <row r="12" spans="1:35" ht="14.1" customHeight="1" x14ac:dyDescent="0.25">
      <c r="A12" s="61"/>
      <c r="B12" s="70" t="s">
        <v>351</v>
      </c>
      <c r="C12" s="70" t="s">
        <v>352</v>
      </c>
      <c r="D12" s="77" t="s">
        <v>353</v>
      </c>
      <c r="E12" s="72" t="str">
        <f>IFERROR(IF(SUMIFS('Lighting Inventory'!$V$15:$V$526,'Lighting Inventory'!$P$15:$P$526,Lists!$G$21)=0,"",SUMIFS('Lighting Inventory'!$V$15:$V$526,'Lighting Inventory'!$P$15:$P$526,Lists!$G$21)),"")</f>
        <v/>
      </c>
      <c r="F12" s="73" t="str">
        <f>IFERROR(IF(E12="","",E12*Lists!$I$21),"")</f>
        <v/>
      </c>
      <c r="G12" s="74" t="str">
        <f>IFERROR(IF(SUMIFS('Lighting Inventory'!$Z$15:$Z$526,'Lighting Inventory'!$P$15:$P$526,Lists!$G$21)=0,"",SUMIFS('Lighting Inventory'!$Z$15:$Z$526,'Lighting Inventory'!$P$15:$P$526,Lists!$G$21)),"")</f>
        <v/>
      </c>
      <c r="H12" s="75" t="str">
        <f>IFERROR(IF(SUMIFS('Lighting Inventory'!$AA$15:$AA$526,'Lighting Inventory'!$P$15:$P$526,Lists!$G$21)=0,"",SUMIFS('Lighting Inventory'!$AA$15:$AA$526,'Lighting Inventory'!$P$15:$P$526,Lists!$G$21)),"")</f>
        <v/>
      </c>
    </row>
    <row r="13" spans="1:35" ht="14.1" customHeight="1" x14ac:dyDescent="0.25">
      <c r="A13" s="61"/>
      <c r="B13" s="67" t="s">
        <v>354</v>
      </c>
      <c r="C13" s="67"/>
      <c r="D13" s="67"/>
      <c r="E13" s="67"/>
      <c r="F13" s="67"/>
      <c r="G13" s="68"/>
      <c r="H13" s="69"/>
    </row>
    <row r="14" spans="1:35" ht="27" customHeight="1" x14ac:dyDescent="0.25">
      <c r="A14" s="61"/>
      <c r="B14" s="70" t="s">
        <v>355</v>
      </c>
      <c r="C14" s="70" t="s">
        <v>356</v>
      </c>
      <c r="D14" s="77" t="s">
        <v>357</v>
      </c>
      <c r="E14" s="72" t="str">
        <f>IFERROR(IF(SUMIFS('Lighting Inventory'!$V$15:$V$526,'Lighting Inventory'!$P$15:$P$526,Lists!$G$22)=0,"",SUMIFS('Lighting Inventory'!$V$15:$V$526,'Lighting Inventory'!$P$15:$P$526,Lists!$G$22)),"")</f>
        <v/>
      </c>
      <c r="F14" s="73" t="str">
        <f>IFERROR(IF(E14="","",E14*Lists!$I$22),"")</f>
        <v/>
      </c>
      <c r="G14" s="74" t="str">
        <f>IFERROR(IF(SUMIFS('Lighting Inventory'!$Z$15:$Z$526,'Lighting Inventory'!$P$15:$P$526,Lists!$G$22)=0,"",SUMIFS('Lighting Inventory'!$Z$15:$Z$526,'Lighting Inventory'!$P$15:$P$526,Lists!$G$22)),"")</f>
        <v/>
      </c>
      <c r="H14" s="75" t="str">
        <f>IFERROR(IF(SUMIFS('Lighting Inventory'!$AA$15:$AA$526,'Lighting Inventory'!$P$15:$P$526,Lists!$G$22)=0,"",SUMIFS('Lighting Inventory'!$AA$15:$AA$526,'Lighting Inventory'!$P$15:$P$526,Lists!$G$22)),"")</f>
        <v/>
      </c>
    </row>
    <row r="15" spans="1:35" ht="32.1" customHeight="1" x14ac:dyDescent="0.25">
      <c r="A15" s="61"/>
      <c r="B15" s="78" t="s">
        <v>358</v>
      </c>
      <c r="C15" s="78"/>
      <c r="D15" s="78"/>
      <c r="E15" s="78"/>
      <c r="F15" s="78"/>
      <c r="G15" s="68"/>
      <c r="H15" s="69"/>
      <c r="J15" s="79"/>
      <c r="K15" s="79"/>
    </row>
    <row r="16" spans="1:35" ht="20.100000000000001" customHeight="1" x14ac:dyDescent="0.25">
      <c r="A16" s="61"/>
      <c r="B16" s="70" t="s">
        <v>359</v>
      </c>
      <c r="C16" s="70" t="s">
        <v>360</v>
      </c>
      <c r="D16" s="80" t="s">
        <v>361</v>
      </c>
      <c r="E16" s="99" t="str">
        <f>IFERROR(IF(F16="","",F16/Lists!$H$67),"")</f>
        <v/>
      </c>
      <c r="F16" s="73" t="str">
        <f>IFERROR(IF(SUMIFS('Lighting Inventory'!$AG$15:$AG$526,'Lighting Inventory'!$AG$15:$AG$526,"&lt;&gt;",'Lighting Inventory'!$X$15:$X$526,Lists!$G$67)=0,"",SUMIFS('Lighting Inventory'!$AG$15:$AG$526,'Lighting Inventory'!$AG$15:$AG$526,"&lt;&gt;",'Lighting Inventory'!$X$15:$X$526,Lists!$G$67)),"")</f>
        <v/>
      </c>
      <c r="G16" s="74" t="str">
        <f>IFERROR(IF(SUMIFS('Lighting Inventory'!$AB$15:$AB$526,'Lighting Inventory'!$AB$15:$AB$526,"&lt;&gt;",'Lighting Inventory'!$X$15:$X$526,Lists!$G$67)=0,"",SUMIFS('Lighting Inventory'!$AB$15:$AB$526,'Lighting Inventory'!$AB$15:$AB$526,"&lt;&gt;",'Lighting Inventory'!$X$15:$X$526,Lists!$G$67)),"")</f>
        <v/>
      </c>
      <c r="H16" s="75" t="str">
        <f>IFERROR(IF(SUMIFS('Lighting Inventory'!$AC$15:$AC$526,'Lighting Inventory'!$AC$15:$AC$526,"&lt;&gt;",'Lighting Inventory'!$X$15:$X$526,Lists!$G$67)=0,"",SUMIFS('Lighting Inventory'!$AC$15:$AC$526,'Lighting Inventory'!$AC$15:$AC$526,"&lt;&gt;",'Lighting Inventory'!$X$15:$X$526,Lists!$G$67)),"")</f>
        <v/>
      </c>
      <c r="J16" s="79"/>
      <c r="K16" s="79"/>
      <c r="L16" s="79"/>
    </row>
    <row r="17" spans="1:8" ht="27" customHeight="1" x14ac:dyDescent="0.25">
      <c r="A17" s="61"/>
      <c r="B17" s="70" t="s">
        <v>363</v>
      </c>
      <c r="C17" s="70" t="s">
        <v>364</v>
      </c>
      <c r="D17" s="80"/>
      <c r="E17" s="99" t="str">
        <f>IFERROR(IF(F17="","",F17/Lists!$H$68),"")</f>
        <v/>
      </c>
      <c r="F17" s="73" t="str">
        <f>IFERROR(IF(SUMIFS('Lighting Inventory'!$AG$15:$AG$526,'Lighting Inventory'!$AG$15:$AG$526,"&lt;&gt;",'Lighting Inventory'!$X$15:$X$526,Lists!$G$68)=0,"",SUMIFS('Lighting Inventory'!$AG$15:$AG$526,'Lighting Inventory'!$AG$15:$AG$526,"&lt;&gt;",'Lighting Inventory'!$X$15:$X$526,Lists!$G$68)),"")</f>
        <v/>
      </c>
      <c r="G17" s="74" t="str">
        <f>IFERROR(IF(SUMIFS('Lighting Inventory'!$AB$15:$AB$526,'Lighting Inventory'!$AB$15:$AB$526,"&lt;&gt;",'Lighting Inventory'!$X$15:$X$526,Lists!$G$68)=0,"",SUMIFS('Lighting Inventory'!$AB$15:$AB$526,'Lighting Inventory'!$AB$15:$AB$526,"&lt;&gt;",'Lighting Inventory'!$X$15:$X$526,Lists!$G$68)),"")</f>
        <v/>
      </c>
      <c r="H17" s="75" t="str">
        <f>IFERROR(IF(SUMIFS('Lighting Inventory'!$AC$15:$AC$526,'Lighting Inventory'!$AC$15:$AC$526,"&lt;&gt;",'Lighting Inventory'!$X$15:$X$526,Lists!$G$68)=0,"",SUMIFS('Lighting Inventory'!$AC$15:$AC$526,'Lighting Inventory'!$AC$15:$AC$526,"&lt;&gt;",'Lighting Inventory'!$X$15:$X$526,Lists!$G$68)),"")</f>
        <v/>
      </c>
    </row>
    <row r="18" spans="1:8" ht="24.95" customHeight="1" x14ac:dyDescent="0.25">
      <c r="A18" s="61"/>
      <c r="B18" s="70" t="s">
        <v>365</v>
      </c>
      <c r="C18" s="70" t="s">
        <v>366</v>
      </c>
      <c r="D18" s="80"/>
      <c r="E18" s="99" t="str">
        <f>IFERROR(IF(F18="","",F18/Lists!$H$69),"")</f>
        <v/>
      </c>
      <c r="F18" s="73" t="str">
        <f>IFERROR(IF(SUMIFS('Lighting Inventory'!$AG$15:$AG$526,'Lighting Inventory'!$AG$15:$AG$526,"&lt;&gt;",'Lighting Inventory'!$X$15:$X$526,Lists!$G$69)=0,"",SUMIFS('Lighting Inventory'!$AG$15:$AG$526,'Lighting Inventory'!$AG$15:$AG$526,"&lt;&gt;",'Lighting Inventory'!$X$15:$X$526,Lists!$G$69)),"")</f>
        <v/>
      </c>
      <c r="G18" s="74" t="str">
        <f>IFERROR(IF(SUMIFS('Lighting Inventory'!$AB$15:$AB$526,'Lighting Inventory'!$AB$15:$AB$526,"&lt;&gt;",'Lighting Inventory'!$X$15:$X$526,Lists!$G$69)=0,"",SUMIFS('Lighting Inventory'!$AB$15:$AB$526,'Lighting Inventory'!$AB$15:$AB$526,"&lt;&gt;",'Lighting Inventory'!$X$15:$X$526,Lists!$G$69)),"")</f>
        <v/>
      </c>
      <c r="H18" s="75" t="str">
        <f>IFERROR(IF(SUMIFS('Lighting Inventory'!$AC$15:$AC$526,'Lighting Inventory'!$AC$15:$AC$526,"&lt;&gt;",'Lighting Inventory'!$X$15:$X$526,Lists!$G$69)=0,"",SUMIFS('Lighting Inventory'!$AC$15:$AC$526,'Lighting Inventory'!$AC$15:$AC$526,"&lt;&gt;",'Lighting Inventory'!$X$15:$X$526,Lists!$G$69)),"")</f>
        <v/>
      </c>
    </row>
    <row r="19" spans="1:8" ht="20.100000000000001" customHeight="1" x14ac:dyDescent="0.25">
      <c r="A19" s="61"/>
      <c r="B19" s="81" t="s">
        <v>367</v>
      </c>
      <c r="C19" s="82"/>
      <c r="D19" s="82"/>
      <c r="E19" s="82"/>
      <c r="F19" s="83"/>
      <c r="G19" s="68"/>
      <c r="H19" s="69"/>
    </row>
    <row r="20" spans="1:8" ht="36.950000000000003" customHeight="1" x14ac:dyDescent="0.25">
      <c r="A20" s="61"/>
      <c r="B20" s="70" t="s">
        <v>368</v>
      </c>
      <c r="C20" s="70" t="s">
        <v>369</v>
      </c>
      <c r="D20" s="84" t="s">
        <v>370</v>
      </c>
      <c r="E20" s="99" t="str">
        <f>IFERROR(IF(F20="","",F20/Lists!$H$70),"")</f>
        <v/>
      </c>
      <c r="F20" s="73" t="str">
        <f>IFERROR(IF(SUMIFS('Lighting Inventory'!$AG$15:$AG$526,'Lighting Inventory'!$AG$15:$AG$526,"&lt;&gt;",'Lighting Inventory'!$X$15:$X$526,Lists!$G$70)=0,"",SUMIFS('Lighting Inventory'!$AG$15:$AG$526,'Lighting Inventory'!$AG$15:$AG$526,"&lt;&gt;",'Lighting Inventory'!$X$15:$X$526,Lists!$G$70)),"")</f>
        <v/>
      </c>
      <c r="G20" s="74" t="str">
        <f>IFERROR(IF(SUMIFS('Lighting Inventory'!$AB$15:$AB$526,'Lighting Inventory'!$AB$15:$AB$526,"&lt;&gt;",'Lighting Inventory'!$X$15:$X$526,Lists!$G$70)=0,"",SUMIFS('Lighting Inventory'!$AB$15:$AB$526,'Lighting Inventory'!$AB$15:$AB$526,"&lt;&gt;",'Lighting Inventory'!$X$15:$X$526,Lists!$G$70)),"")</f>
        <v/>
      </c>
      <c r="H20" s="75" t="str">
        <f>IFERROR(IF(SUMIFS('Lighting Inventory'!$AC$15:$AC$526,'Lighting Inventory'!$AC$15:$AC$526,"&lt;&gt;",'Lighting Inventory'!$X$15:$X$526,Lists!$G$70)=0,"",SUMIFS('Lighting Inventory'!$AC$15:$AC$526,'Lighting Inventory'!$AC$15:$AC$526,"&lt;&gt;",'Lighting Inventory'!$X$15:$X$526,Lists!$G$70)),"")</f>
        <v/>
      </c>
    </row>
    <row r="21" spans="1:8" ht="20.100000000000001" customHeight="1" x14ac:dyDescent="0.25">
      <c r="A21" s="61"/>
      <c r="B21" s="81" t="s">
        <v>371</v>
      </c>
      <c r="C21" s="82"/>
      <c r="D21" s="82"/>
      <c r="E21" s="82"/>
      <c r="F21" s="83"/>
      <c r="G21" s="68"/>
      <c r="H21" s="69"/>
    </row>
    <row r="22" spans="1:8" ht="15.95" customHeight="1" x14ac:dyDescent="0.25">
      <c r="A22" s="61"/>
      <c r="B22" s="70" t="s">
        <v>372</v>
      </c>
      <c r="C22" s="85" t="s">
        <v>373</v>
      </c>
      <c r="D22" s="77" t="s">
        <v>374</v>
      </c>
      <c r="E22" s="72" t="str">
        <f>IFERROR(IF(SUMIFS('Lighting Inventory'!$V$15:$V$526,'Lighting Inventory'!$P$15:$P$526,Lists!$G$23,'Lighting Inventory'!$Q$15:$Q$526,Lists!$H$23)=0,"",SUMIFS('Lighting Inventory'!$V$15:$V$526,'Lighting Inventory'!$P$15:$P$526,Lists!$G$23,'Lighting Inventory'!$Q$15:$Q$526,Lists!$H$23)),"")</f>
        <v/>
      </c>
      <c r="F22" s="73" t="str">
        <f>IFERROR(IF(E22="","",E22*Lists!$I$23),"")</f>
        <v/>
      </c>
      <c r="G22" s="74" t="str">
        <f>IFERROR(IF(SUMIFS('Lighting Inventory'!$Z$15:$Z$526,'Lighting Inventory'!$P$15:$P$526,Lists!$G$23,'Lighting Inventory'!$Q$15:$Q$526,Lists!$H$23)=0,"",SUMIFS('Lighting Inventory'!$Z$15:$Z$526,'Lighting Inventory'!$P$15:$P$526,Lists!$G$23,'Lighting Inventory'!$Q$15:$Q$526,Lists!$H$23)),"")</f>
        <v/>
      </c>
      <c r="H22" s="75" t="str">
        <f>IFERROR(IF(SUMIFS('Lighting Inventory'!$AA$15:$AA$526,'Lighting Inventory'!$P$15:$P$526,Lists!$G$23,'Lighting Inventory'!$Q$15:$Q$526,Lists!$H$23)=0,"",SUMIFS('Lighting Inventory'!$AA$15:$AA$526,'Lighting Inventory'!$P$15:$P$526,Lists!$G$23,'Lighting Inventory'!$Q$15:$Q$526,Lists!$H$23)),"")</f>
        <v/>
      </c>
    </row>
    <row r="23" spans="1:8" ht="17.100000000000001" customHeight="1" x14ac:dyDescent="0.25">
      <c r="A23" s="61"/>
      <c r="B23" s="70" t="s">
        <v>375</v>
      </c>
      <c r="C23" s="85"/>
      <c r="D23" s="77" t="s">
        <v>376</v>
      </c>
      <c r="E23" s="72" t="str">
        <f>IFERROR(IF(SUMIFS('Lighting Inventory'!$V$15:$V$526,'Lighting Inventory'!$P$15:$P$526,Lists!$G$24,'Lighting Inventory'!$Q$15:$Q$526,Lists!$H$24)=0,"",SUMIFS('Lighting Inventory'!$V$15:$V$526,'Lighting Inventory'!$P$15:$P$526,Lists!$G$24,'Lighting Inventory'!$Q$15:$Q$526,Lists!$H$24)),"")</f>
        <v/>
      </c>
      <c r="F23" s="73" t="str">
        <f>IFERROR(IF(E23="","",E23*Lists!$I$24),"")</f>
        <v/>
      </c>
      <c r="G23" s="74" t="str">
        <f>IFERROR(IF(SUMIFS('Lighting Inventory'!$Z$15:$Z$526,'Lighting Inventory'!$P$15:$P$526,Lists!$G$24,'Lighting Inventory'!$Q$15:$Q$526,Lists!$H$24)=0,"",SUMIFS('Lighting Inventory'!$Z$15:$Z$526,'Lighting Inventory'!$P$15:$P$526,Lists!$G$24,'Lighting Inventory'!$Q$15:$Q$526,Lists!$H$24)),"")</f>
        <v/>
      </c>
      <c r="H23" s="75" t="str">
        <f>IFERROR(IF(SUMIFS('Lighting Inventory'!$AA$15:$AA$526,'Lighting Inventory'!$P$15:$P$526,Lists!$G$24,'Lighting Inventory'!$Q$15:$Q$526,Lists!$H$24)=0,"",SUMIFS('Lighting Inventory'!$AA$15:$AA$526,'Lighting Inventory'!$P$15:$P$526,Lists!$G$24,'Lighting Inventory'!$Q$15:$Q$526,Lists!$H$24)),"")</f>
        <v/>
      </c>
    </row>
    <row r="24" spans="1:8" ht="17.100000000000001" customHeight="1" x14ac:dyDescent="0.25">
      <c r="A24" s="61"/>
      <c r="B24" s="70" t="s">
        <v>377</v>
      </c>
      <c r="C24" s="85"/>
      <c r="D24" s="77" t="s">
        <v>378</v>
      </c>
      <c r="E24" s="72" t="str">
        <f>IFERROR(IF(SUMIFS('Lighting Inventory'!$V$15:$V$526,'Lighting Inventory'!$P$15:$P$526,Lists!$G$25,'Lighting Inventory'!$Q$15:$Q$526,Lists!$H$25)=0,"",SUMIFS('Lighting Inventory'!$V$15:$V$526,'Lighting Inventory'!$P$15:$P$526,Lists!$G$25,'Lighting Inventory'!$Q$15:$Q$526,Lists!$H$25)),"")</f>
        <v/>
      </c>
      <c r="F24" s="73" t="str">
        <f>IFERROR(IF(E24="","",E24*Lists!$I$25),"")</f>
        <v/>
      </c>
      <c r="G24" s="74" t="str">
        <f>IFERROR(IF(SUMIFS('Lighting Inventory'!$Z$15:$Z$526,'Lighting Inventory'!$P$15:$P$526,Lists!$G$25,'Lighting Inventory'!$Q$15:$Q$526,Lists!$H$25)=0,"",SUMIFS('Lighting Inventory'!$Z$15:$Z$526,'Lighting Inventory'!$P$15:$P$526,Lists!$G$25,'Lighting Inventory'!$Q$15:$Q$526,Lists!$H$25)),"")</f>
        <v/>
      </c>
      <c r="H24" s="75" t="str">
        <f>IFERROR(IF(SUMIFS('Lighting Inventory'!$AA$15:$AA$526,'Lighting Inventory'!$P$15:$P$526,Lists!$G$25,'Lighting Inventory'!$Q$15:$Q$526,Lists!$H$25)=0,"",SUMIFS('Lighting Inventory'!$AA$15:$AA$526,'Lighting Inventory'!$P$15:$P$526,Lists!$G$25,'Lighting Inventory'!$Q$15:$Q$526,Lists!$H$25)),"")</f>
        <v/>
      </c>
    </row>
    <row r="25" spans="1:8" ht="15" customHeight="1" x14ac:dyDescent="0.25">
      <c r="A25" s="61"/>
      <c r="B25" s="70" t="s">
        <v>379</v>
      </c>
      <c r="C25" s="85"/>
      <c r="D25" s="77" t="s">
        <v>380</v>
      </c>
      <c r="E25" s="72" t="str">
        <f>IFERROR(IF(SUMIFS('Lighting Inventory'!$V$15:$V$526,'Lighting Inventory'!$P$15:$P$526,Lists!$G$26,'Lighting Inventory'!$Q$15:$Q$526,Lists!$H$26)=0,"",SUMIFS('Lighting Inventory'!$V$15:$V$526,'Lighting Inventory'!$P$15:$P$526,Lists!$G$26,'Lighting Inventory'!$Q$15:$Q$526,Lists!$H$26)),"")</f>
        <v/>
      </c>
      <c r="F25" s="73" t="str">
        <f>IFERROR(IF(E25="","",E25*Lists!$I$26),"")</f>
        <v/>
      </c>
      <c r="G25" s="74" t="str">
        <f>IFERROR(IF(SUMIFS('Lighting Inventory'!$Z$15:$Z$526,'Lighting Inventory'!$P$15:$P$526,Lists!$G$26,'Lighting Inventory'!$Q$15:$Q$526,Lists!$H$26)=0,"",SUMIFS('Lighting Inventory'!$Z$15:$Z$526,'Lighting Inventory'!$P$15:$P$526,Lists!$G$26,'Lighting Inventory'!$Q$15:$Q$526,Lists!$H$26)),"")</f>
        <v/>
      </c>
      <c r="H25" s="75" t="str">
        <f>IFERROR(IF(SUMIFS('Lighting Inventory'!$AA$15:$AA$526,'Lighting Inventory'!$P$15:$P$526,Lists!$G$26,'Lighting Inventory'!$Q$15:$Q$526,Lists!$H$26)=0,"",SUMIFS('Lighting Inventory'!$AA$15:$AA$526,'Lighting Inventory'!$P$15:$P$526,Lists!$G$26,'Lighting Inventory'!$Q$15:$Q$526,Lists!$H$26)),"")</f>
        <v/>
      </c>
    </row>
    <row r="26" spans="1:8" ht="18.95" customHeight="1" x14ac:dyDescent="0.25">
      <c r="A26" s="61"/>
      <c r="B26" s="70" t="s">
        <v>381</v>
      </c>
      <c r="C26" s="85"/>
      <c r="D26" s="77" t="s">
        <v>382</v>
      </c>
      <c r="E26" s="72" t="str">
        <f>IFERROR(IF(SUMIFS('Lighting Inventory'!$V$15:$V$526,'Lighting Inventory'!$P$15:$P$526,Lists!$G$27,'Lighting Inventory'!$Q$15:$Q$526,Lists!$H$27)=0,"",SUMIFS('Lighting Inventory'!$V$15:$V$526,'Lighting Inventory'!$P$15:$P$526,Lists!$G$27,'Lighting Inventory'!$Q$15:$Q$526,Lists!$H$27)),"")</f>
        <v/>
      </c>
      <c r="F26" s="73" t="str">
        <f>IFERROR(IF(E26="","",E26*Lists!$I$27),"")</f>
        <v/>
      </c>
      <c r="G26" s="74" t="str">
        <f>IFERROR(IF(SUMIFS('Lighting Inventory'!$Z$15:$Z$526,'Lighting Inventory'!$P$15:$P$526,Lists!$G$27,'Lighting Inventory'!$Q$15:$Q$526,Lists!$H$27)=0,"",SUMIFS('Lighting Inventory'!$Z$15:$Z$526,'Lighting Inventory'!$P$15:$P$526,Lists!$G$27,'Lighting Inventory'!$Q$15:$Q$526,Lists!$H$27)),"")</f>
        <v/>
      </c>
      <c r="H26" s="75" t="str">
        <f>IFERROR(IF(SUMIFS('Lighting Inventory'!$AA$15:$AA$526,'Lighting Inventory'!$P$15:$P$526,Lists!$G$27,'Lighting Inventory'!$Q$15:$Q$526,Lists!$H$27)=0,"",SUMIFS('Lighting Inventory'!$AA$15:$AA$526,'Lighting Inventory'!$P$15:$P$526,Lists!$G$27,'Lighting Inventory'!$Q$15:$Q$526,Lists!$H$27)),"")</f>
        <v/>
      </c>
    </row>
    <row r="27" spans="1:8" ht="18" customHeight="1" x14ac:dyDescent="0.25">
      <c r="A27" s="61"/>
      <c r="B27" s="70" t="s">
        <v>383</v>
      </c>
      <c r="C27" s="85"/>
      <c r="D27" s="77" t="s">
        <v>384</v>
      </c>
      <c r="E27" s="72" t="str">
        <f>IFERROR(IF(SUMIFS('Lighting Inventory'!$V$15:$V$526,'Lighting Inventory'!$P$15:$P$526,Lists!$G$28,'Lighting Inventory'!$Q$15:$Q$526,Lists!$H$28)=0,"",SUMIFS('Lighting Inventory'!$V$15:$V$526,'Lighting Inventory'!$P$15:$P$526,Lists!$G$28,'Lighting Inventory'!$Q$15:$Q$526,Lists!$H$28)),"")</f>
        <v/>
      </c>
      <c r="F27" s="73" t="str">
        <f>IFERROR(IF(E27="","",E27*Lists!$I$28),"")</f>
        <v/>
      </c>
      <c r="G27" s="74" t="str">
        <f>IFERROR(IF(SUMIFS('Lighting Inventory'!$Z$15:$Z$526,'Lighting Inventory'!$P$15:$P$526,Lists!$G$28,'Lighting Inventory'!$Q$15:$Q$526,Lists!$H$28)=0,"",SUMIFS('Lighting Inventory'!$Z$15:$Z$526,'Lighting Inventory'!$P$15:$P$526,Lists!$G$28,'Lighting Inventory'!$Q$15:$Q$526,Lists!$H$28)),"")</f>
        <v/>
      </c>
      <c r="H27" s="75" t="str">
        <f>IFERROR(IF(SUMIFS('Lighting Inventory'!$AA$15:$AA$526,'Lighting Inventory'!$P$15:$P$526,Lists!$G$28,'Lighting Inventory'!$Q$15:$Q$526,Lists!$H$28)=0,"",SUMIFS('Lighting Inventory'!$AA$15:$AA$526,'Lighting Inventory'!$P$15:$P$526,Lists!$G$28,'Lighting Inventory'!$Q$15:$Q$526,Lists!$H$28)),"")</f>
        <v/>
      </c>
    </row>
    <row r="28" spans="1:8" ht="15" customHeight="1" x14ac:dyDescent="0.25">
      <c r="A28" s="61"/>
      <c r="B28" s="70" t="s">
        <v>385</v>
      </c>
      <c r="C28" s="85"/>
      <c r="D28" s="77" t="s">
        <v>386</v>
      </c>
      <c r="E28" s="72" t="str">
        <f>IFERROR(IF(SUMIFS('Lighting Inventory'!$V$15:$V$526,'Lighting Inventory'!$P$15:$P$526,Lists!$G$29,'Lighting Inventory'!$Q$15:$Q$526,Lists!$H$29)=0,"",SUMIFS('Lighting Inventory'!$V$15:$V$526,'Lighting Inventory'!$P$15:$P$526,Lists!$G$29,'Lighting Inventory'!$Q$15:$Q$526,Lists!$H$29)),"")</f>
        <v/>
      </c>
      <c r="F28" s="73" t="str">
        <f>IFERROR(IF(E28="","",E28*Lists!$I$29),"")</f>
        <v/>
      </c>
      <c r="G28" s="74" t="str">
        <f>IFERROR(IF(SUMIFS('Lighting Inventory'!$Z$15:$Z$526,'Lighting Inventory'!$P$15:$P$526,Lists!$G$29,'Lighting Inventory'!$Q$15:$Q$526,Lists!$H$29)=0,"",SUMIFS('Lighting Inventory'!$Z$15:$Z$526,'Lighting Inventory'!$P$15:$P$526,Lists!$G$29,'Lighting Inventory'!$Q$15:$Q$526,Lists!$H$29)),"")</f>
        <v/>
      </c>
      <c r="H28" s="75" t="str">
        <f>IFERROR(IF(SUMIFS('Lighting Inventory'!$AA$15:$AA$526,'Lighting Inventory'!$P$15:$P$526,Lists!$G$29,'Lighting Inventory'!$Q$15:$Q$526,Lists!$H$29)=0,"",SUMIFS('Lighting Inventory'!$AA$15:$AA$526,'Lighting Inventory'!$P$15:$P$526,Lists!$G$29,'Lighting Inventory'!$Q$15:$Q$526,Lists!$H$29)),"")</f>
        <v/>
      </c>
    </row>
    <row r="29" spans="1:8" ht="15" customHeight="1" x14ac:dyDescent="0.25">
      <c r="A29" s="61"/>
      <c r="B29" s="81" t="s">
        <v>387</v>
      </c>
      <c r="C29" s="82"/>
      <c r="D29" s="82"/>
      <c r="E29" s="82"/>
      <c r="F29" s="83"/>
      <c r="G29" s="68"/>
      <c r="H29" s="69"/>
    </row>
    <row r="30" spans="1:8" ht="14.1" customHeight="1" x14ac:dyDescent="0.25">
      <c r="A30" s="61"/>
      <c r="B30" s="70" t="s">
        <v>388</v>
      </c>
      <c r="C30" s="86" t="s">
        <v>389</v>
      </c>
      <c r="D30" s="77" t="s">
        <v>390</v>
      </c>
      <c r="E30" s="72" t="str">
        <f>IFERROR(IF(SUMIFS('Lighting Inventory'!$V$15:$V$526,'Lighting Inventory'!$P$15:$P$526,Lists!$G$30,'Lighting Inventory'!$Q$15:$Q$526,Lists!$H$30)=0,"",SUMIFS('Lighting Inventory'!$V$15:$V$526,'Lighting Inventory'!$P$15:$P$526,Lists!$G$30,'Lighting Inventory'!$Q$15:$Q$526,Lists!$H$30)),"")</f>
        <v/>
      </c>
      <c r="F30" s="73" t="str">
        <f>IFERROR(IF(E30="","",E30*Lists!$I$30),"")</f>
        <v/>
      </c>
      <c r="G30" s="74" t="str">
        <f>IFERROR(IF(SUMIFS('Lighting Inventory'!$Z$15:$Z$526,'Lighting Inventory'!$P$15:$P$526,Lists!$G$30,'Lighting Inventory'!$Q$15:$Q$526,Lists!$H$30)=0,"",SUMIFS('Lighting Inventory'!$Z$15:$Z$526,'Lighting Inventory'!$P$15:$P$526,Lists!$G$30,'Lighting Inventory'!$Q$15:$Q$526,Lists!$H$30)),"")</f>
        <v/>
      </c>
      <c r="H30" s="75" t="str">
        <f>IFERROR(IF(SUMIFS('Lighting Inventory'!$AA$15:$AA$526,'Lighting Inventory'!$P$15:$P$526,Lists!$G$30,'Lighting Inventory'!$Q$15:$Q$526,Lists!$H$30)=0,"",SUMIFS('Lighting Inventory'!$AA$15:$AA$526,'Lighting Inventory'!$P$15:$P$526,Lists!$G$30,'Lighting Inventory'!$Q$15:$Q$526,Lists!$H$30)),"")</f>
        <v/>
      </c>
    </row>
    <row r="31" spans="1:8" ht="14.1" customHeight="1" x14ac:dyDescent="0.25">
      <c r="A31" s="61"/>
      <c r="B31" s="70" t="s">
        <v>391</v>
      </c>
      <c r="C31" s="86"/>
      <c r="D31" s="77" t="s">
        <v>378</v>
      </c>
      <c r="E31" s="72" t="str">
        <f>IFERROR(IF(SUMIFS('Lighting Inventory'!$V$15:$V$526,'Lighting Inventory'!$P$15:$P$526,Lists!$G$31,'Lighting Inventory'!$Q$15:$Q$526,Lists!$H$31)=0,"",SUMIFS('Lighting Inventory'!$V$15:$V$526,'Lighting Inventory'!$P$15:$P$526,Lists!$G$31,'Lighting Inventory'!$Q$15:$Q$526,Lists!$H$31)),"")</f>
        <v/>
      </c>
      <c r="F31" s="73" t="str">
        <f>IFERROR(IF(E31="","",E31*Lists!$I$31),"")</f>
        <v/>
      </c>
      <c r="G31" s="74" t="str">
        <f>IFERROR(IF(SUMIFS('Lighting Inventory'!$Z$15:$Z$526,'Lighting Inventory'!$P$15:$P$526,Lists!$G$31,'Lighting Inventory'!$Q$15:$Q$526,Lists!$H$31)=0,"",SUMIFS('Lighting Inventory'!$Z$15:$Z$526,'Lighting Inventory'!$P$15:$P$526,Lists!$G$31,'Lighting Inventory'!$Q$15:$Q$526,Lists!$H$31)),"")</f>
        <v/>
      </c>
      <c r="H31" s="75" t="str">
        <f>IFERROR(IF(SUMIFS('Lighting Inventory'!$AA$15:$AA$526,'Lighting Inventory'!$P$15:$P$526,Lists!$G$31,'Lighting Inventory'!$Q$15:$Q$526,Lists!$H$31)=0,"",SUMIFS('Lighting Inventory'!$AA$15:$AA$526,'Lighting Inventory'!$P$15:$P$526,Lists!$G$31,'Lighting Inventory'!$Q$15:$Q$526,Lists!$H$31)),"")</f>
        <v/>
      </c>
    </row>
    <row r="32" spans="1:8" ht="15" customHeight="1" x14ac:dyDescent="0.25">
      <c r="A32" s="61"/>
      <c r="B32" s="70" t="s">
        <v>392</v>
      </c>
      <c r="C32" s="86"/>
      <c r="D32" s="77" t="s">
        <v>393</v>
      </c>
      <c r="E32" s="72" t="str">
        <f>IFERROR(IF(SUMIFS('Lighting Inventory'!$V$15:$V$526,'Lighting Inventory'!$P$15:$P$526,Lists!$G$32,'Lighting Inventory'!$Q$15:$Q$526,Lists!$H$32)=0,"",SUMIFS('Lighting Inventory'!$V$15:$V$526,'Lighting Inventory'!$P$15:$P$526,Lists!$G$32,'Lighting Inventory'!$Q$15:$Q$526,Lists!$H$32)),"")</f>
        <v/>
      </c>
      <c r="F32" s="73" t="str">
        <f>IFERROR(IF(E32="","",E32*Lists!$I$32),"")</f>
        <v/>
      </c>
      <c r="G32" s="74" t="str">
        <f>IFERROR(IF(SUMIFS('Lighting Inventory'!$Z$15:$Z$526,'Lighting Inventory'!$P$15:$P$526,Lists!$G$32,'Lighting Inventory'!$Q$15:$Q$526,Lists!$H$32)=0,"",SUMIFS('Lighting Inventory'!$Z$15:$Z$526,'Lighting Inventory'!$P$15:$P$526,Lists!$G$32,'Lighting Inventory'!$Q$15:$Q$526,Lists!$H$32)),"")</f>
        <v/>
      </c>
      <c r="H32" s="75" t="str">
        <f>IFERROR(IF(SUMIFS('Lighting Inventory'!$AA$15:$AA$526,'Lighting Inventory'!$P$15:$P$526,Lists!$G$32,'Lighting Inventory'!$Q$15:$Q$526,Lists!$H$32)=0,"",SUMIFS('Lighting Inventory'!$AA$15:$AA$526,'Lighting Inventory'!$P$15:$P$526,Lists!$G$32,'Lighting Inventory'!$Q$15:$Q$526,Lists!$H$32)),"")</f>
        <v/>
      </c>
    </row>
    <row r="33" spans="1:8" ht="20.100000000000001" customHeight="1" x14ac:dyDescent="0.25">
      <c r="A33" s="61"/>
      <c r="B33" s="81" t="s">
        <v>394</v>
      </c>
      <c r="C33" s="82"/>
      <c r="D33" s="82"/>
      <c r="E33" s="82"/>
      <c r="F33" s="83"/>
      <c r="G33" s="68"/>
      <c r="H33" s="69"/>
    </row>
    <row r="34" spans="1:8" ht="30" customHeight="1" x14ac:dyDescent="0.25">
      <c r="A34" s="61"/>
      <c r="B34" s="76" t="s">
        <v>395</v>
      </c>
      <c r="C34" s="87" t="s">
        <v>396</v>
      </c>
      <c r="D34" s="71" t="s">
        <v>397</v>
      </c>
      <c r="E34" s="72" t="str">
        <f>IFERROR(IF(SUMIFS('Lighting Inventory'!$V$15:$V$526,'Lighting Inventory'!$P$15:$P$526,Lists!$G$33)=0,"",SUMIFS('Lighting Inventory'!$V$15:$V$526,'Lighting Inventory'!$P$15:$P$526,Lists!$G$33)),"")</f>
        <v/>
      </c>
      <c r="F34" s="73" t="str">
        <f>IFERROR(IF(E34="","",E34*Lists!$I$33),"")</f>
        <v/>
      </c>
      <c r="G34" s="74" t="str">
        <f>IFERROR(IF(SUMIFS('Lighting Inventory'!$Z$15:$Z$526,'Lighting Inventory'!$P$15:$P$526,Lists!$G$33)=0,"",SUMIFS('Lighting Inventory'!$Z$15:$Z$526,'Lighting Inventory'!$P$15:$P$526,Lists!$G$33)),"")</f>
        <v/>
      </c>
      <c r="H34" s="75" t="str">
        <f>IFERROR(IF(SUMIFS('Lighting Inventory'!$AA$15:$AA$526,'Lighting Inventory'!$P$15:$P$526,Lists!$G$33)=0,"",SUMIFS('Lighting Inventory'!$AA$15:$AA$526,'Lighting Inventory'!$P$15:$P$526,Lists!$G$33)),"")</f>
        <v/>
      </c>
    </row>
    <row r="35" spans="1:8" ht="20.100000000000001" customHeight="1" x14ac:dyDescent="0.25">
      <c r="A35" s="61"/>
      <c r="B35" s="81" t="s">
        <v>398</v>
      </c>
      <c r="C35" s="82"/>
      <c r="D35" s="82"/>
      <c r="E35" s="82"/>
      <c r="F35" s="83"/>
      <c r="G35" s="68"/>
      <c r="H35" s="69"/>
    </row>
    <row r="36" spans="1:8" ht="15" customHeight="1" x14ac:dyDescent="0.25">
      <c r="A36" s="61"/>
      <c r="B36" s="70" t="s">
        <v>399</v>
      </c>
      <c r="C36" s="86" t="s">
        <v>400</v>
      </c>
      <c r="D36" s="77" t="s">
        <v>401</v>
      </c>
      <c r="E36" s="72" t="str">
        <f>IFERROR(IF(SUMIFS('Lighting Inventory'!$V$15:$V$526,'Lighting Inventory'!$P$15:$P$526,Lists!$G$34,'Lighting Inventory'!$Q$15:$Q$526,Lists!$H$34)=0,"",SUMIFS('Lighting Inventory'!$V$15:$V$526,'Lighting Inventory'!$P$15:$P$526,Lists!$G$34,'Lighting Inventory'!$Q$15:$Q$526,Lists!$H$34)),"")</f>
        <v/>
      </c>
      <c r="F36" s="73" t="str">
        <f>IFERROR(IF(E36="","",E36*Lists!$I$34),"")</f>
        <v/>
      </c>
      <c r="G36" s="74" t="str">
        <f>IFERROR(IF(SUMIFS('Lighting Inventory'!$Z$15:$Z$526,'Lighting Inventory'!$P$15:$P$526,Lists!$G$34,'Lighting Inventory'!$Q$15:$Q$526,Lists!$H$34)=0,"",SUMIFS('Lighting Inventory'!$Z$15:$Z$526,'Lighting Inventory'!$P$15:$P$526,Lists!$G$34,'Lighting Inventory'!$Q$15:$Q$526,Lists!$H$34)),"")</f>
        <v/>
      </c>
      <c r="H36" s="75" t="str">
        <f>IFERROR(IF(SUMIFS('Lighting Inventory'!$AA$15:$AA$526,'Lighting Inventory'!$P$15:$P$526,Lists!$G$34,'Lighting Inventory'!$Q$15:$Q$526,Lists!$H$34)=0,"",SUMIFS('Lighting Inventory'!$AA$15:$AA$526,'Lighting Inventory'!$P$15:$P$526,Lists!$G$34,'Lighting Inventory'!$Q$15:$Q$526,Lists!$H$34)),"")</f>
        <v/>
      </c>
    </row>
    <row r="37" spans="1:8" ht="14.1" customHeight="1" x14ac:dyDescent="0.25">
      <c r="A37" s="61"/>
      <c r="B37" s="70" t="s">
        <v>402</v>
      </c>
      <c r="C37" s="86"/>
      <c r="D37" s="77" t="s">
        <v>403</v>
      </c>
      <c r="E37" s="72" t="str">
        <f>IFERROR(IF(SUMIFS('Lighting Inventory'!$V$15:$V$526,'Lighting Inventory'!$P$15:$P$526,Lists!$G$35,'Lighting Inventory'!$Q$15:$Q$526,Lists!$H$35)=0,"",SUMIFS('Lighting Inventory'!$V$15:$V$526,'Lighting Inventory'!$P$15:$P$526,Lists!$G$35,'Lighting Inventory'!$Q$15:$Q$526,Lists!$H$35)),"")</f>
        <v/>
      </c>
      <c r="F37" s="73" t="str">
        <f>IFERROR(IF(E37="","",E37*Lists!$I$35),"")</f>
        <v/>
      </c>
      <c r="G37" s="74" t="str">
        <f>IFERROR(IF(SUMIFS('Lighting Inventory'!$Z$15:$Z$526,'Lighting Inventory'!$P$15:$P$526,Lists!$G$35,'Lighting Inventory'!$Q$15:$Q$526,Lists!$H$35)=0,"",SUMIFS('Lighting Inventory'!$Z$15:$Z$526,'Lighting Inventory'!$P$15:$P$526,Lists!$G$35,'Lighting Inventory'!$Q$15:$Q$526,Lists!$H$35)),"")</f>
        <v/>
      </c>
      <c r="H37" s="75" t="str">
        <f>IFERROR(IF(SUMIFS('Lighting Inventory'!$AA$15:$AA$526,'Lighting Inventory'!$P$15:$P$526,Lists!$G$35,'Lighting Inventory'!$Q$15:$Q$526,Lists!$H$35)=0,"",SUMIFS('Lighting Inventory'!$AA$15:$AA$526,'Lighting Inventory'!$P$15:$P$526,Lists!$G$35,'Lighting Inventory'!$Q$15:$Q$526,Lists!$H$35)),"")</f>
        <v/>
      </c>
    </row>
    <row r="38" spans="1:8" ht="15" customHeight="1" x14ac:dyDescent="0.25">
      <c r="A38" s="61"/>
      <c r="B38" s="70" t="s">
        <v>404</v>
      </c>
      <c r="C38" s="86"/>
      <c r="D38" s="77" t="s">
        <v>405</v>
      </c>
      <c r="E38" s="72" t="str">
        <f>IFERROR(IF(SUMIFS('Lighting Inventory'!$V$15:$V$526,'Lighting Inventory'!$P$15:$P$526,Lists!$G$36,'Lighting Inventory'!$Q$15:$Q$526,Lists!$H$36)=0,"",SUMIFS('Lighting Inventory'!$V$15:$V$526,'Lighting Inventory'!$P$15:$P$526,Lists!$G$36,'Lighting Inventory'!$Q$15:$Q$526,Lists!$H$36)),"")</f>
        <v/>
      </c>
      <c r="F38" s="73" t="str">
        <f>IFERROR(IF(E38="","",E38*Lists!$I$36),"")</f>
        <v/>
      </c>
      <c r="G38" s="74" t="str">
        <f>IFERROR(IF(SUMIFS('Lighting Inventory'!$Z$15:$Z$526,'Lighting Inventory'!$P$15:$P$526,Lists!$G$36,'Lighting Inventory'!$Q$15:$Q$526,Lists!$H$36)=0,"",SUMIFS('Lighting Inventory'!$Z$15:$Z$526,'Lighting Inventory'!$P$15:$P$526,Lists!$G$36,'Lighting Inventory'!$Q$15:$Q$526,Lists!$H$36)),"")</f>
        <v/>
      </c>
      <c r="H38" s="75" t="str">
        <f>IFERROR(IF(SUMIFS('Lighting Inventory'!$AA$15:$AA$526,'Lighting Inventory'!$P$15:$P$526,Lists!$G$36,'Lighting Inventory'!$Q$15:$Q$526,Lists!$H$36)=0,"",SUMIFS('Lighting Inventory'!$AA$15:$AA$526,'Lighting Inventory'!$P$15:$P$526,Lists!$G$36,'Lighting Inventory'!$Q$15:$Q$526,Lists!$H$36)),"")</f>
        <v/>
      </c>
    </row>
    <row r="39" spans="1:8" ht="14.1" customHeight="1" x14ac:dyDescent="0.25">
      <c r="A39" s="61"/>
      <c r="B39" s="70" t="s">
        <v>406</v>
      </c>
      <c r="C39" s="86"/>
      <c r="D39" s="77" t="s">
        <v>407</v>
      </c>
      <c r="E39" s="72" t="str">
        <f>IFERROR(IF(SUMIFS('Lighting Inventory'!$V$15:$V$526,'Lighting Inventory'!$P$15:$P$526,Lists!$G$37,'Lighting Inventory'!$Q$15:$Q$526,Lists!$H$37)=0,"",SUMIFS('Lighting Inventory'!$V$15:$V$526,'Lighting Inventory'!$P$15:$P$526,Lists!$G$37,'Lighting Inventory'!$Q$15:$Q$526,Lists!$H$37)),"")</f>
        <v/>
      </c>
      <c r="F39" s="73" t="str">
        <f>IFERROR(IF(E39="","",E39*Lists!$I$37),"")</f>
        <v/>
      </c>
      <c r="G39" s="74" t="str">
        <f>IFERROR(IF(SUMIFS('Lighting Inventory'!$Z$15:$Z$526,'Lighting Inventory'!$P$15:$P$526,Lists!$G$37,'Lighting Inventory'!$Q$15:$Q$526,Lists!$H$37)=0,"",SUMIFS('Lighting Inventory'!$Z$15:$Z$526,'Lighting Inventory'!$P$15:$P$526,Lists!$G$37,'Lighting Inventory'!$Q$15:$Q$526,Lists!$H$37)),"")</f>
        <v/>
      </c>
      <c r="H39" s="75" t="str">
        <f>IFERROR(IF(SUMIFS('Lighting Inventory'!$AA$15:$AA$526,'Lighting Inventory'!$P$15:$P$526,Lists!$G$37,'Lighting Inventory'!$Q$15:$Q$526,Lists!$H$37)=0,"",SUMIFS('Lighting Inventory'!$AA$15:$AA$526,'Lighting Inventory'!$P$15:$P$526,Lists!$G$37,'Lighting Inventory'!$Q$15:$Q$526,Lists!$H$37)),"")</f>
        <v/>
      </c>
    </row>
    <row r="40" spans="1:8" ht="15" customHeight="1" x14ac:dyDescent="0.25">
      <c r="A40" s="61"/>
      <c r="B40" s="70" t="s">
        <v>408</v>
      </c>
      <c r="C40" s="86"/>
      <c r="D40" s="77" t="s">
        <v>409</v>
      </c>
      <c r="E40" s="72" t="str">
        <f>IFERROR(IF(SUMIFS('Lighting Inventory'!$V$15:$V$526,'Lighting Inventory'!$P$15:$P$526,Lists!$G$38,'Lighting Inventory'!$Q$15:$Q$526,Lists!$H$38)=0,"",SUMIFS('Lighting Inventory'!$V$15:$V$526,'Lighting Inventory'!$P$15:$P$526,Lists!$G$38,'Lighting Inventory'!$Q$15:$Q$526,Lists!$H$38)),"")</f>
        <v/>
      </c>
      <c r="F40" s="73" t="str">
        <f>IFERROR(IF(E40="","",E40*Lists!$I$38),"")</f>
        <v/>
      </c>
      <c r="G40" s="74" t="str">
        <f>IFERROR(IF(SUMIFS('Lighting Inventory'!$Z$15:$Z$526,'Lighting Inventory'!$P$15:$P$526,Lists!$G$38,'Lighting Inventory'!$Q$15:$Q$526,Lists!$H$38)=0,"",SUMIFS('Lighting Inventory'!$Z$15:$Z$526,'Lighting Inventory'!$P$15:$P$526,Lists!$G$38,'Lighting Inventory'!$Q$15:$Q$526,Lists!$H$38)),"")</f>
        <v/>
      </c>
      <c r="H40" s="75" t="str">
        <f>IFERROR(IF(SUMIFS('Lighting Inventory'!$AA$15:$AA$526,'Lighting Inventory'!$P$15:$P$526,Lists!$G$38,'Lighting Inventory'!$Q$15:$Q$526,Lists!$H$38)=0,"",SUMIFS('Lighting Inventory'!$AA$15:$AA$526,'Lighting Inventory'!$P$15:$P$526,Lists!$G$38,'Lighting Inventory'!$Q$15:$Q$526,Lists!$H$38)),"")</f>
        <v/>
      </c>
    </row>
    <row r="41" spans="1:8" ht="15" hidden="1" customHeight="1" x14ac:dyDescent="0.25">
      <c r="A41" s="61"/>
      <c r="B41" s="88" t="s">
        <v>410</v>
      </c>
      <c r="C41" s="88"/>
      <c r="D41" s="88"/>
      <c r="E41" s="88"/>
      <c r="F41" s="88"/>
      <c r="G41" s="61"/>
    </row>
    <row r="42" spans="1:8" ht="38.1" hidden="1" customHeight="1" x14ac:dyDescent="0.25">
      <c r="A42" s="61"/>
      <c r="B42" s="70" t="s">
        <v>411</v>
      </c>
      <c r="C42" s="70" t="s">
        <v>412</v>
      </c>
      <c r="D42" s="77" t="s">
        <v>413</v>
      </c>
      <c r="E42" s="72" t="str">
        <f>IFERROR(IF(SUMIFS('Lighting Inventory'!$V$15:$V$526,'Lighting Inventory'!$P$15:$P$526,Lists!$G$20)=0,"",SUMIFS('Lighting Inventory'!$V$15:$V$526,'Lighting Inventory'!$P$15:$P$526,Lists!$G$20)),"")</f>
        <v/>
      </c>
      <c r="F42" s="70" t="s">
        <v>362</v>
      </c>
      <c r="G42" s="61"/>
    </row>
    <row r="43" spans="1:8" ht="15" customHeight="1" x14ac:dyDescent="0.25">
      <c r="A43" s="61"/>
      <c r="B43" s="81" t="s">
        <v>414</v>
      </c>
      <c r="C43" s="82"/>
      <c r="D43" s="82"/>
      <c r="E43" s="82"/>
      <c r="F43" s="83"/>
      <c r="G43" s="68"/>
      <c r="H43" s="69"/>
    </row>
    <row r="44" spans="1:8" ht="26.1" customHeight="1" x14ac:dyDescent="0.25">
      <c r="A44" s="61"/>
      <c r="B44" s="70" t="s">
        <v>415</v>
      </c>
      <c r="C44" s="70" t="s">
        <v>416</v>
      </c>
      <c r="D44" s="77" t="s">
        <v>417</v>
      </c>
      <c r="E44" s="72" t="str">
        <f>IFERROR(IF(SUMIFS('Lighting Inventory'!$V$15:$V$526,'Lighting Inventory'!$P$15:$P$526,Lists!$G$39)=0,"",SUMIFS('Lighting Inventory'!$V$15:$V$526,'Lighting Inventory'!$P$15:$P$526,Lists!$G$39)),"")</f>
        <v/>
      </c>
      <c r="F44" s="73" t="str">
        <f>IFERROR(IF(E44="","",E44*Lists!$I$39),"")</f>
        <v/>
      </c>
      <c r="G44" s="74" t="str">
        <f>IFERROR(IF(SUMIFS('Lighting Inventory'!$Z$15:$Z$526,'Lighting Inventory'!$P$15:$P$526,Lists!$G$39)=0,"",SUMIFS('Lighting Inventory'!$Z$15:$Z$526,'Lighting Inventory'!$P$15:$P$526,Lists!$G$39)),"")</f>
        <v/>
      </c>
      <c r="H44" s="75" t="str">
        <f>IFERROR(IF(SUMIFS('Lighting Inventory'!$AA$15:$AA$526,'Lighting Inventory'!$P$15:$P$526,Lists!$G$39)=0,"",SUMIFS('Lighting Inventory'!$AA$15:$AA$526,'Lighting Inventory'!$P$15:$P$526,Lists!$G$39)),"")</f>
        <v/>
      </c>
    </row>
    <row r="45" spans="1:8" ht="20.100000000000001" customHeight="1" x14ac:dyDescent="0.25">
      <c r="A45" s="61"/>
      <c r="B45" s="81" t="s">
        <v>418</v>
      </c>
      <c r="C45" s="82"/>
      <c r="D45" s="82"/>
      <c r="E45" s="82"/>
      <c r="F45" s="83"/>
      <c r="G45" s="68"/>
      <c r="H45" s="69"/>
    </row>
    <row r="46" spans="1:8" ht="17.100000000000001" customHeight="1" x14ac:dyDescent="0.25">
      <c r="A46" s="61"/>
      <c r="B46" s="70" t="s">
        <v>419</v>
      </c>
      <c r="C46" s="86" t="s">
        <v>420</v>
      </c>
      <c r="D46" s="77" t="s">
        <v>421</v>
      </c>
      <c r="E46" s="72" t="str">
        <f>IFERROR(IF(SUMIFS('Lighting Inventory'!$V$15:$V$526,'Lighting Inventory'!$P$15:$P$526,Lists!$G$40,'Lighting Inventory'!$Q$15:$Q$526,Lists!$H$40)=0,"",SUMIFS('Lighting Inventory'!$V$15:$V$526,'Lighting Inventory'!$P$15:$P$526,Lists!$G$40,'Lighting Inventory'!$Q$15:$Q$526,Lists!$H$40)),"")</f>
        <v/>
      </c>
      <c r="F46" s="73" t="str">
        <f>IFERROR(IF(E46="","",E46*Lists!$I$40),"")</f>
        <v/>
      </c>
      <c r="G46" s="74" t="str">
        <f>IFERROR(IF(SUMIFS('Lighting Inventory'!$Z$15:$Z$526,'Lighting Inventory'!$P$15:$P$526,Lists!$G$40,'Lighting Inventory'!$Q$15:$Q$526,Lists!$H$40)=0,"",SUMIFS('Lighting Inventory'!$Z$15:$Z$526,'Lighting Inventory'!$P$15:$P$526,Lists!$G$40,'Lighting Inventory'!$Q$15:$Q$526,Lists!$H$40)),"")</f>
        <v/>
      </c>
      <c r="H46" s="75" t="str">
        <f>IFERROR(IF(SUMIFS('Lighting Inventory'!$AA$15:$AA$526,'Lighting Inventory'!$P$15:$P$526,Lists!$G$40,'Lighting Inventory'!$Q$15:$Q$526,Lists!$H$40)=0,"",SUMIFS('Lighting Inventory'!$AA$15:$AA$526,'Lighting Inventory'!$P$15:$P$526,Lists!$G$40,'Lighting Inventory'!$Q$15:$Q$526,Lists!$H$40)),"")</f>
        <v/>
      </c>
    </row>
    <row r="47" spans="1:8" ht="17.100000000000001" customHeight="1" x14ac:dyDescent="0.25">
      <c r="A47" s="61"/>
      <c r="B47" s="70" t="s">
        <v>422</v>
      </c>
      <c r="C47" s="86"/>
      <c r="D47" s="77" t="s">
        <v>390</v>
      </c>
      <c r="E47" s="72" t="str">
        <f>IFERROR(IF(SUMIFS('Lighting Inventory'!$V$15:$V$526,'Lighting Inventory'!$P$15:$P$526,Lists!$G$41,'Lighting Inventory'!$Q$15:$Q$526,Lists!$H$41)=0,"",SUMIFS('Lighting Inventory'!$V$15:$V$526,'Lighting Inventory'!$P$15:$P$526,Lists!$G$41,'Lighting Inventory'!$Q$15:$Q$526,Lists!$H$41)),"")</f>
        <v/>
      </c>
      <c r="F47" s="73" t="str">
        <f>IFERROR(IF(E47="","",E47*Lists!$I$41),"")</f>
        <v/>
      </c>
      <c r="G47" s="74" t="str">
        <f>IFERROR(IF(SUMIFS('Lighting Inventory'!$Z$15:$Z$526,'Lighting Inventory'!$P$15:$P$526,Lists!$G$41,'Lighting Inventory'!$Q$15:$Q$526,Lists!$H$41)=0,"",SUMIFS('Lighting Inventory'!$Z$15:$Z$526,'Lighting Inventory'!$P$15:$P$526,Lists!$G$41,'Lighting Inventory'!$Q$15:$Q$526,Lists!$H$41)),"")</f>
        <v/>
      </c>
      <c r="H47" s="75" t="str">
        <f>IFERROR(IF(SUMIFS('Lighting Inventory'!$AA$15:$AA$526,'Lighting Inventory'!$P$15:$P$526,Lists!$G$41,'Lighting Inventory'!$Q$15:$Q$526,Lists!$H$41)=0,"",SUMIFS('Lighting Inventory'!$AA$15:$AA$526,'Lighting Inventory'!$P$15:$P$526,Lists!$G$41,'Lighting Inventory'!$Q$15:$Q$526,Lists!$H$41)),"")</f>
        <v/>
      </c>
    </row>
    <row r="48" spans="1:8" ht="15" customHeight="1" x14ac:dyDescent="0.25">
      <c r="A48" s="61"/>
      <c r="B48" s="70" t="s">
        <v>423</v>
      </c>
      <c r="C48" s="86"/>
      <c r="D48" s="77" t="s">
        <v>424</v>
      </c>
      <c r="E48" s="72" t="str">
        <f>IFERROR(IF(SUMIFS('Lighting Inventory'!$V$15:$V$526,'Lighting Inventory'!$P$15:$P$526,Lists!$G$42,'Lighting Inventory'!$Q$15:$Q$526,Lists!$H$42)=0,"",SUMIFS('Lighting Inventory'!$V$15:$V$526,'Lighting Inventory'!$P$15:$P$526,Lists!$G$42,'Lighting Inventory'!$Q$15:$Q$526,Lists!$H$42)),"")</f>
        <v/>
      </c>
      <c r="F48" s="73" t="str">
        <f>IFERROR(IF(E48="","",E48*Lists!$I$42),"")</f>
        <v/>
      </c>
      <c r="G48" s="74" t="str">
        <f>IFERROR(IF(SUMIFS('Lighting Inventory'!$Z$15:$Z$526,'Lighting Inventory'!$P$15:$P$526,Lists!$G$42,'Lighting Inventory'!$Q$15:$Q$526,Lists!$H$42)=0,"",SUMIFS('Lighting Inventory'!$Z$15:$Z$526,'Lighting Inventory'!$P$15:$P$526,Lists!$G$42,'Lighting Inventory'!$Q$15:$Q$526,Lists!$H$42)),"")</f>
        <v/>
      </c>
      <c r="H48" s="75" t="str">
        <f>IFERROR(IF(SUMIFS('Lighting Inventory'!$AA$15:$AA$526,'Lighting Inventory'!$P$15:$P$526,Lists!$G$42,'Lighting Inventory'!$Q$15:$Q$526,Lists!$H$42)=0,"",SUMIFS('Lighting Inventory'!$AA$15:$AA$526,'Lighting Inventory'!$P$15:$P$526,Lists!$G$42,'Lighting Inventory'!$Q$15:$Q$526,Lists!$H$42)),"")</f>
        <v/>
      </c>
    </row>
    <row r="49" spans="1:11" ht="20.100000000000001" customHeight="1" x14ac:dyDescent="0.25">
      <c r="A49" s="61"/>
      <c r="B49" s="81" t="s">
        <v>425</v>
      </c>
      <c r="C49" s="82"/>
      <c r="D49" s="82"/>
      <c r="E49" s="82"/>
      <c r="F49" s="83"/>
      <c r="G49" s="68"/>
      <c r="H49" s="69"/>
    </row>
    <row r="50" spans="1:11" ht="15" customHeight="1" x14ac:dyDescent="0.25">
      <c r="A50" s="61"/>
      <c r="B50" s="70" t="s">
        <v>426</v>
      </c>
      <c r="C50" s="86" t="s">
        <v>427</v>
      </c>
      <c r="D50" s="77" t="s">
        <v>428</v>
      </c>
      <c r="E50" s="72" t="str">
        <f>IFERROR(IF(SUMIFS('Lighting Inventory'!$V$15:$V$526,'Lighting Inventory'!$P$15:$P$526,Lists!$G$43,'Lighting Inventory'!$Q$15:$Q$526,Lists!$H$43)=0,"",SUMIFS('Lighting Inventory'!$V$15:$V$526,'Lighting Inventory'!$P$15:$P$526,Lists!$G$43,'Lighting Inventory'!$Q$15:$Q$526,Lists!$H$43)),"")</f>
        <v/>
      </c>
      <c r="F50" s="73" t="str">
        <f>IFERROR(IF(E50="","",E50*Lists!$I$43),"")</f>
        <v/>
      </c>
      <c r="G50" s="74" t="str">
        <f>IFERROR(IF(SUMIFS('Lighting Inventory'!$Z$15:$Z$526,'Lighting Inventory'!$P$15:$P$526,Lists!$G$43,'Lighting Inventory'!$Q$15:$Q$526,Lists!$H$43)=0,"",SUMIFS('Lighting Inventory'!$Z$15:$Z$526,'Lighting Inventory'!$P$15:$P$526,Lists!$G$43,'Lighting Inventory'!$Q$15:$Q$526,Lists!$H$43)),"")</f>
        <v/>
      </c>
      <c r="H50" s="75" t="str">
        <f>IFERROR(IF(SUMIFS('Lighting Inventory'!$AA$15:$AA$526,'Lighting Inventory'!$P$15:$P$526,Lists!$G$43,'Lighting Inventory'!$Q$15:$Q$526,Lists!$H$43)=0,"",SUMIFS('Lighting Inventory'!$AA$15:$AA$526,'Lighting Inventory'!$P$15:$P$526,Lists!$G$43,'Lighting Inventory'!$Q$15:$Q$526,Lists!$H$43)),"")</f>
        <v/>
      </c>
    </row>
    <row r="51" spans="1:11" ht="14.1" customHeight="1" x14ac:dyDescent="0.25">
      <c r="A51" s="61"/>
      <c r="B51" s="70" t="s">
        <v>429</v>
      </c>
      <c r="C51" s="86"/>
      <c r="D51" s="77" t="s">
        <v>430</v>
      </c>
      <c r="E51" s="72" t="str">
        <f>IFERROR(IF(SUMIFS('Lighting Inventory'!$V$15:$V$526,'Lighting Inventory'!$P$15:$P$526,Lists!$G$44,'Lighting Inventory'!$Q$15:$Q$526,Lists!$H$44)=0,"",SUMIFS('Lighting Inventory'!$V$15:$V$526,'Lighting Inventory'!$P$15:$P$526,Lists!$G$44,'Lighting Inventory'!$Q$15:$Q$526,Lists!$H$44)),"")</f>
        <v/>
      </c>
      <c r="F51" s="73" t="str">
        <f>IFERROR(IF(E51="","",E51*Lists!$I$44),"")</f>
        <v/>
      </c>
      <c r="G51" s="74" t="str">
        <f>IFERROR(IF(SUMIFS('Lighting Inventory'!$Z$15:$Z$526,'Lighting Inventory'!$P$15:$P$526,Lists!$G$44,'Lighting Inventory'!$Q$15:$Q$526,Lists!$H$44)=0,"",SUMIFS('Lighting Inventory'!$Z$15:$Z$526,'Lighting Inventory'!$P$15:$P$526,Lists!$G$44,'Lighting Inventory'!$Q$15:$Q$526,Lists!$H$44)),"")</f>
        <v/>
      </c>
      <c r="H51" s="75" t="str">
        <f>IFERROR(IF(SUMIFS('Lighting Inventory'!$AA$15:$AA$526,'Lighting Inventory'!$P$15:$P$526,Lists!$G$44,'Lighting Inventory'!$Q$15:$Q$526,Lists!$H$44)=0,"",SUMIFS('Lighting Inventory'!$AA$15:$AA$526,'Lighting Inventory'!$P$15:$P$526,Lists!$G$44,'Lighting Inventory'!$Q$15:$Q$526,Lists!$H$44)),"")</f>
        <v/>
      </c>
    </row>
    <row r="52" spans="1:11" ht="14.1" customHeight="1" x14ac:dyDescent="0.25">
      <c r="A52" s="61"/>
      <c r="B52" s="70" t="s">
        <v>431</v>
      </c>
      <c r="C52" s="86"/>
      <c r="D52" s="77" t="s">
        <v>432</v>
      </c>
      <c r="E52" s="72" t="str">
        <f>IFERROR(IF(SUMIFS('Lighting Inventory'!$V$15:$V$526,'Lighting Inventory'!$P$15:$P$526,Lists!$G$45,'Lighting Inventory'!$Q$15:$Q$526,Lists!$H$45)=0,"",SUMIFS('Lighting Inventory'!$V$15:$V$526,'Lighting Inventory'!$P$15:$P$526,Lists!$G$45,'Lighting Inventory'!$Q$15:$Q$526,Lists!$H$45)),"")</f>
        <v/>
      </c>
      <c r="F52" s="73" t="str">
        <f>IFERROR(IF(E52="","",E52*Lists!$I$45),"")</f>
        <v/>
      </c>
      <c r="G52" s="74" t="str">
        <f>IFERROR(IF(SUMIFS('Lighting Inventory'!$Z$15:$Z$526,'Lighting Inventory'!$P$15:$P$526,Lists!$G$45,'Lighting Inventory'!$Q$15:$Q$526,Lists!$H$45)=0,"",SUMIFS('Lighting Inventory'!$Z$15:$Z$526,'Lighting Inventory'!$P$15:$P$526,Lists!$G$45,'Lighting Inventory'!$Q$15:$Q$526,Lists!$H$45)),"")</f>
        <v/>
      </c>
      <c r="H52" s="75" t="str">
        <f>IFERROR(IF(SUMIFS('Lighting Inventory'!$AA$15:$AA$526,'Lighting Inventory'!$P$15:$P$526,Lists!$G$45,'Lighting Inventory'!$Q$15:$Q$526,Lists!$H$45)=0,"",SUMIFS('Lighting Inventory'!$AA$15:$AA$526,'Lighting Inventory'!$P$15:$P$526,Lists!$G$45,'Lighting Inventory'!$Q$15:$Q$526,Lists!$H$45)),"")</f>
        <v/>
      </c>
    </row>
    <row r="53" spans="1:11" ht="21" customHeight="1" x14ac:dyDescent="0.25">
      <c r="A53" s="61"/>
      <c r="B53" s="81" t="s">
        <v>433</v>
      </c>
      <c r="C53" s="82"/>
      <c r="D53" s="82"/>
      <c r="E53" s="82"/>
      <c r="F53" s="83"/>
      <c r="G53" s="68"/>
      <c r="H53" s="69"/>
    </row>
    <row r="54" spans="1:11" ht="20.100000000000001" customHeight="1" x14ac:dyDescent="0.25">
      <c r="A54" s="61"/>
      <c r="B54" s="70" t="s">
        <v>434</v>
      </c>
      <c r="C54" s="86" t="s">
        <v>435</v>
      </c>
      <c r="D54" s="77" t="s">
        <v>421</v>
      </c>
      <c r="E54" s="72" t="str">
        <f>IFERROR(IF(SUMIFS('Lighting Inventory'!$V$15:$V$526,'Lighting Inventory'!$P$15:$P$526,Lists!$G$46,'Lighting Inventory'!$Q$15:$Q$526,Lists!$H$46)=0,"",SUMIFS('Lighting Inventory'!$V$15:$V$526,'Lighting Inventory'!$P$15:$P$526,Lists!$G$46,'Lighting Inventory'!$Q$15:$Q$526,Lists!$H$46)),"")</f>
        <v/>
      </c>
      <c r="F54" s="73" t="str">
        <f>IFERROR(IF(E54="","",E54*Lists!$I$46),"")</f>
        <v/>
      </c>
      <c r="G54" s="74" t="str">
        <f>IFERROR(IF(SUMIFS('Lighting Inventory'!$Z$15:$Z$526,'Lighting Inventory'!$P$15:$P$526,Lists!$G$46,'Lighting Inventory'!$Q$15:$Q$526,Lists!$H$46)=0,"",SUMIFS('Lighting Inventory'!$Z$15:$Z$526,'Lighting Inventory'!$P$15:$P$526,Lists!$G$46,'Lighting Inventory'!$Q$15:$Q$526,Lists!$H$46)),"")</f>
        <v/>
      </c>
      <c r="H54" s="75" t="str">
        <f>IFERROR(IF(SUMIFS('Lighting Inventory'!$AA$15:$AA$526,'Lighting Inventory'!$P$15:$P$526,Lists!$G$46,'Lighting Inventory'!$Q$15:$Q$526,Lists!$H$46)=0,"",SUMIFS('Lighting Inventory'!$AA$15:$AA$526,'Lighting Inventory'!$P$15:$P$526,Lists!$G$46,'Lighting Inventory'!$Q$15:$Q$526,Lists!$H$46)),"")</f>
        <v/>
      </c>
    </row>
    <row r="55" spans="1:11" ht="20.100000000000001" customHeight="1" x14ac:dyDescent="0.25">
      <c r="A55" s="61"/>
      <c r="B55" s="70" t="s">
        <v>436</v>
      </c>
      <c r="C55" s="86"/>
      <c r="D55" s="77" t="s">
        <v>390</v>
      </c>
      <c r="E55" s="72" t="str">
        <f>IFERROR(IF(SUMIFS('Lighting Inventory'!$V$15:$V$526,'Lighting Inventory'!$P$15:$P$526,Lists!$G$47,'Lighting Inventory'!$Q$15:$Q$526,Lists!$H$47)=0,"",SUMIFS('Lighting Inventory'!$V$15:$V$526,'Lighting Inventory'!$P$15:$P$526,Lists!$G$47,'Lighting Inventory'!$Q$15:$Q$526,Lists!$H$47)),"")</f>
        <v/>
      </c>
      <c r="F55" s="73" t="str">
        <f>IFERROR(IF(E55="","",E55*Lists!$I$47),"")</f>
        <v/>
      </c>
      <c r="G55" s="74" t="str">
        <f>IFERROR(IF(SUMIFS('Lighting Inventory'!$Z$15:$Z$526,'Lighting Inventory'!$P$15:$P$526,Lists!$G$47,'Lighting Inventory'!$Q$15:$Q$526,Lists!$H$47)=0,"",SUMIFS('Lighting Inventory'!$Z$15:$Z$526,'Lighting Inventory'!$P$15:$P$526,Lists!$G$47,'Lighting Inventory'!$Q$15:$Q$526,Lists!$H$47)),"")</f>
        <v/>
      </c>
      <c r="H55" s="75" t="str">
        <f>IFERROR(IF(SUMIFS('Lighting Inventory'!$AA$15:$AA$526,'Lighting Inventory'!$P$15:$P$526,Lists!$G$47,'Lighting Inventory'!$Q$15:$Q$526,Lists!$H$47)=0,"",SUMIFS('Lighting Inventory'!$AA$15:$AA$526,'Lighting Inventory'!$P$15:$P$526,Lists!$G$47,'Lighting Inventory'!$Q$15:$Q$526,Lists!$H$47)),"")</f>
        <v/>
      </c>
    </row>
    <row r="56" spans="1:11" ht="14.1" customHeight="1" x14ac:dyDescent="0.25">
      <c r="A56" s="61"/>
      <c r="B56" s="70" t="s">
        <v>437</v>
      </c>
      <c r="C56" s="86"/>
      <c r="D56" s="77" t="s">
        <v>438</v>
      </c>
      <c r="E56" s="72" t="str">
        <f>IFERROR(IF(SUMIFS('Lighting Inventory'!$V$15:$V$526,'Lighting Inventory'!$P$15:$P$526,Lists!$G$48,'Lighting Inventory'!$Q$15:$Q$526,Lists!$H$48)=0,"",SUMIFS('Lighting Inventory'!$V$15:$V$526,'Lighting Inventory'!$P$15:$P$526,Lists!$G$48,'Lighting Inventory'!$Q$15:$Q$526,Lists!$H$48)),"")</f>
        <v/>
      </c>
      <c r="F56" s="73" t="str">
        <f>IFERROR(IF(E56="","",E56*Lists!$I$48),"")</f>
        <v/>
      </c>
      <c r="G56" s="74" t="str">
        <f>IFERROR(IF(SUMIFS('Lighting Inventory'!$Z$15:$Z$526,'Lighting Inventory'!$P$15:$P$526,Lists!$G$48,'Lighting Inventory'!$Q$15:$Q$526,Lists!$H$48)=0,"",SUMIFS('Lighting Inventory'!$Z$15:$Z$526,'Lighting Inventory'!$P$15:$P$526,Lists!$G$48,'Lighting Inventory'!$Q$15:$Q$526,Lists!$H$48)),"")</f>
        <v/>
      </c>
      <c r="H56" s="75" t="str">
        <f>IFERROR(IF(SUMIFS('Lighting Inventory'!$AA$15:$AA$526,'Lighting Inventory'!$P$15:$P$526,Lists!$G$48,'Lighting Inventory'!$Q$15:$Q$526,Lists!$H$48)=0,"",SUMIFS('Lighting Inventory'!$AA$15:$AA$526,'Lighting Inventory'!$P$15:$P$526,Lists!$G$48,'Lighting Inventory'!$Q$15:$Q$526,Lists!$H$48)),"")</f>
        <v/>
      </c>
    </row>
    <row r="57" spans="1:11" ht="15" customHeight="1" x14ac:dyDescent="0.25">
      <c r="A57" s="61"/>
      <c r="B57" s="81" t="s">
        <v>439</v>
      </c>
      <c r="C57" s="82"/>
      <c r="D57" s="82"/>
      <c r="E57" s="82"/>
      <c r="F57" s="83"/>
      <c r="G57" s="68"/>
      <c r="H57" s="69"/>
      <c r="J57" s="79"/>
    </row>
    <row r="58" spans="1:11" ht="18" customHeight="1" x14ac:dyDescent="0.25">
      <c r="A58" s="61"/>
      <c r="B58" s="70" t="s">
        <v>440</v>
      </c>
      <c r="C58" s="89" t="s">
        <v>441</v>
      </c>
      <c r="D58" s="77" t="s">
        <v>442</v>
      </c>
      <c r="E58" s="72" t="str">
        <f>IFERROR(IF(SUMIFS('Lighting Inventory'!$V$15:$V$526,'Lighting Inventory'!$P$15:$P$526,Lists!$G$49,'Lighting Inventory'!$Q$15:$Q$526,Lists!$H$49)=0,"",SUMIFS('Lighting Inventory'!$V$15:$V$526,'Lighting Inventory'!$P$15:$P$526,Lists!$G$49,'Lighting Inventory'!$Q$15:$Q$526,Lists!$H$49)),"")</f>
        <v/>
      </c>
      <c r="F58" s="73" t="str">
        <f>IFERROR(IF(E58="","",E58*Lists!$I$49),"")</f>
        <v/>
      </c>
      <c r="G58" s="74" t="str">
        <f>IFERROR(IF(SUMIFS('Lighting Inventory'!$Z$15:$Z$526,'Lighting Inventory'!$P$15:$P$526,Lists!$G$49,'Lighting Inventory'!$Q$15:$Q$526,Lists!$H$49)=0,"",SUMIFS('Lighting Inventory'!$Z$15:$Z$526,'Lighting Inventory'!$P$15:$P$526,Lists!$G$49,'Lighting Inventory'!$Q$15:$Q$526,Lists!$H$49)),"")</f>
        <v/>
      </c>
      <c r="H58" s="75" t="str">
        <f>IFERROR(IF(SUMIFS('Lighting Inventory'!$AA$15:$AA$526,'Lighting Inventory'!$P$15:$P$526,Lists!$G$49,'Lighting Inventory'!$Q$15:$Q$526,Lists!$H$49)=0,"",SUMIFS('Lighting Inventory'!$AA$15:$AA$526,'Lighting Inventory'!$P$15:$P$526,Lists!$G$49,'Lighting Inventory'!$Q$15:$Q$526,Lists!$H$49)),"")</f>
        <v/>
      </c>
      <c r="J58" s="79"/>
      <c r="K58" s="79"/>
    </row>
    <row r="59" spans="1:11" ht="18" hidden="1" customHeight="1" x14ac:dyDescent="0.25">
      <c r="A59" s="61"/>
      <c r="B59" s="70" t="s">
        <v>440</v>
      </c>
      <c r="C59" s="90"/>
      <c r="D59" s="77"/>
      <c r="E59" s="72" t="str">
        <f>IFERROR(IF(SUMIFS('Lighting Inventory'!$V$15:$V$526,'Lighting Inventory'!$P$15:$P$526,Lists!$G$49,'Lighting Inventory'!$Q$15:$Q$526,Lists!$H$49,'Lighting Inventory'!$M$15:$M$526,"2-foot*")=0,"",SUMIFS('Lighting Inventory'!$V$15:$V$526,'Lighting Inventory'!$P$15:$P$526,Lists!$G$49,'Lighting Inventory'!$Q$15:$Q$526,Lists!$H$49,'Lighting Inventory'!$M$15:$M$526,"2-foot*")),"")</f>
        <v/>
      </c>
      <c r="F59" s="73" t="str">
        <f>IFERROR(IF(E59="","",E59*Lists!$I$49),"")</f>
        <v/>
      </c>
      <c r="G59" s="74" t="str">
        <f>IFERROR(IF(SUMIFS('Lighting Inventory'!$Z$15:$Z$526,'Lighting Inventory'!$P$15:$P$526,Lists!$G$49,'Lighting Inventory'!$Q$15:$Q$526,Lists!$H$49,'Lighting Inventory'!$M$15:$M$526,"2-foot*")=0,"",SUMIFS('Lighting Inventory'!$Z$15:$Z$526,'Lighting Inventory'!$P$15:$P$526,Lists!$G$49,'Lighting Inventory'!$Q$15:$Q$526,Lists!$H$49,'Lighting Inventory'!$M$15:$M$526,"2-foot*")),"")</f>
        <v/>
      </c>
      <c r="H59" s="75" t="str">
        <f>IFERROR(IF(SUMIFS('Lighting Inventory'!$AA$15:$AA$526,'Lighting Inventory'!$P$15:$P$526,Lists!$G$49,'Lighting Inventory'!$Q$15:$Q$526,Lists!$H$49,'Lighting Inventory'!$M$15:$M$526,"2-foot*")=0,"",SUMIFS('Lighting Inventory'!$AA$15:$AA$526,'Lighting Inventory'!$P$15:$P$526,Lists!$G$49,'Lighting Inventory'!$Q$15:$Q$526,Lists!$H$49,'Lighting Inventory'!$M$15:$M$526,"2-foot*")),"")</f>
        <v/>
      </c>
    </row>
    <row r="60" spans="1:11" ht="18" hidden="1" customHeight="1" x14ac:dyDescent="0.25">
      <c r="A60" s="61"/>
      <c r="B60" s="91" t="s">
        <v>773</v>
      </c>
      <c r="C60" s="90"/>
      <c r="D60" s="77"/>
      <c r="E60" s="72" t="str">
        <f>IFERROR(IF(SUMIFS('Lighting Inventory'!$V$15:$V$526,'Lighting Inventory'!$P$15:$P$526,Lists!$G$49,'Lighting Inventory'!$Q$15:$Q$526,Lists!$H$49,'Lighting Inventory'!$M$15:$M$526,"4-foot*")=0,"",SUMIFS('Lighting Inventory'!$V$15:$V$526,'Lighting Inventory'!$P$15:$P$526,Lists!$G$49,'Lighting Inventory'!$Q$15:$Q$526,Lists!$H$49,'Lighting Inventory'!$M$15:$M$526,"4-foot*")),"")</f>
        <v/>
      </c>
      <c r="F60" s="73" t="str">
        <f>IFERROR(IF(E60="","",E60*Lists!$I$49),"")</f>
        <v/>
      </c>
      <c r="G60" s="74" t="str">
        <f>IFERROR(IF(SUMIFS('Lighting Inventory'!$Z$15:$Z$526,'Lighting Inventory'!$P$15:$P$526,Lists!$G$49,'Lighting Inventory'!$Q$15:$Q$526,Lists!$H$49,'Lighting Inventory'!$M$15:$M$526,"4-foot*")=0,"",SUMIFS('Lighting Inventory'!$Z$15:$Z$526,'Lighting Inventory'!$P$15:$P$526,Lists!$G$49,'Lighting Inventory'!$Q$15:$Q$526,Lists!$H$49,'Lighting Inventory'!$M$15:$M$526,"4-foot*")),"")</f>
        <v/>
      </c>
      <c r="H60" s="75" t="str">
        <f>IFERROR(IF(SUMIFS('Lighting Inventory'!$AA$15:$AA$526,'Lighting Inventory'!$P$15:$P$526,Lists!$G$49,'Lighting Inventory'!$Q$15:$Q$526,Lists!$H$49,'Lighting Inventory'!$M$15:$M$526,"4-foot*")=0,"",SUMIFS('Lighting Inventory'!$AA$15:$AA$526,'Lighting Inventory'!$P$15:$P$526,Lists!$G$49,'Lighting Inventory'!$Q$15:$Q$526,Lists!$H$49,'Lighting Inventory'!$M$15:$M$526,"4-foot*")),"")</f>
        <v/>
      </c>
    </row>
    <row r="61" spans="1:11" ht="18.95" customHeight="1" x14ac:dyDescent="0.25">
      <c r="A61" s="61"/>
      <c r="B61" s="70" t="s">
        <v>443</v>
      </c>
      <c r="C61" s="90"/>
      <c r="D61" s="77" t="s">
        <v>444</v>
      </c>
      <c r="E61" s="72" t="str">
        <f>IFERROR(IF(SUMIFS('Lighting Inventory'!$V$15:$V$526,'Lighting Inventory'!$P$15:$P$526,Lists!$G$50,'Lighting Inventory'!$Q$15:$Q$526,Lists!$H$50)=0,"",SUMIFS('Lighting Inventory'!$V$15:$V$526,'Lighting Inventory'!$P$15:$P$526,Lists!$G$50,'Lighting Inventory'!$Q$15:$Q$526,Lists!$H$50)),"")</f>
        <v/>
      </c>
      <c r="F61" s="73" t="str">
        <f>IFERROR(IF(E61="","",E61*Lists!$I$50),"")</f>
        <v/>
      </c>
      <c r="G61" s="74" t="str">
        <f>IFERROR(IF(SUMIFS('Lighting Inventory'!$Z$15:$Z$526,'Lighting Inventory'!$P$15:$P$526,Lists!$G$50,'Lighting Inventory'!$Q$15:$Q$526,Lists!$H$50)=0,"",SUMIFS('Lighting Inventory'!$Z$15:$Z$526,'Lighting Inventory'!$P$15:$P$526,Lists!$G$50,'Lighting Inventory'!$Q$15:$Q$526,Lists!$H$50)),"")</f>
        <v/>
      </c>
      <c r="H61" s="75" t="str">
        <f>IFERROR(IF(SUMIFS('Lighting Inventory'!$AA$15:$AA$526,'Lighting Inventory'!$P$15:$P$526,Lists!$G$50,'Lighting Inventory'!$Q$15:$Q$526,Lists!$H$50)=0,"",SUMIFS('Lighting Inventory'!$AA$15:$AA$526,'Lighting Inventory'!$P$15:$P$526,Lists!$G$50,'Lighting Inventory'!$Q$15:$Q$526,Lists!$H$50)),"")</f>
        <v/>
      </c>
    </row>
    <row r="62" spans="1:11" ht="15" customHeight="1" x14ac:dyDescent="0.25">
      <c r="A62" s="61"/>
      <c r="B62" s="70" t="s">
        <v>445</v>
      </c>
      <c r="C62" s="90"/>
      <c r="D62" s="77" t="s">
        <v>444</v>
      </c>
      <c r="E62" s="72" t="str">
        <f>IFERROR(IF(SUMIFS('Lighting Inventory'!$V$15:$V$526,'Lighting Inventory'!$P$15:$P$526,Lists!$G$51,'Lighting Inventory'!$Q$15:$Q$526,Lists!$H$51)=0,"",SUMIFS('Lighting Inventory'!$V$15:$V$526,'Lighting Inventory'!$P$15:$P$526,Lists!$G$51,'Lighting Inventory'!$Q$15:$Q$526,Lists!$H$51)),"")</f>
        <v/>
      </c>
      <c r="F62" s="73" t="str">
        <f>IFERROR(IF(E62="","",E62*Lists!$I$51),"")</f>
        <v/>
      </c>
      <c r="G62" s="74" t="str">
        <f>IFERROR(IF(SUMIFS('Lighting Inventory'!$Z$15:$Z$526,'Lighting Inventory'!$P$15:$P$526,Lists!$G$51,'Lighting Inventory'!$Q$15:$Q$526,Lists!$H$51)=0,"",SUMIFS('Lighting Inventory'!$Z$15:$Z$526,'Lighting Inventory'!$P$15:$P$526,Lists!$G$51,'Lighting Inventory'!$Q$15:$Q$526,Lists!$H$51)),"")</f>
        <v/>
      </c>
      <c r="H62" s="75" t="str">
        <f>IFERROR(IF(SUMIFS('Lighting Inventory'!$AA$15:$AA$526,'Lighting Inventory'!$P$15:$P$526,Lists!$G$51,'Lighting Inventory'!$Q$15:$Q$526,Lists!$H$51)=0,"",SUMIFS('Lighting Inventory'!$AA$15:$AA$526,'Lighting Inventory'!$P$15:$P$526,Lists!$G$51,'Lighting Inventory'!$Q$15:$Q$526,Lists!$H$51)),"")</f>
        <v/>
      </c>
    </row>
    <row r="63" spans="1:11" ht="15" hidden="1" customHeight="1" x14ac:dyDescent="0.25">
      <c r="A63" s="61"/>
      <c r="B63" s="91" t="s">
        <v>774</v>
      </c>
      <c r="C63" s="90"/>
      <c r="D63" s="71"/>
      <c r="E63" s="72" t="str">
        <f>IFERROR(IF(SUMIFS('Lighting Inventory'!$V$15:$V$526,'Lighting Inventory'!$P$15:$P$526,Lists!$G$51,'Lighting Inventory'!$Q$15:$Q$526,Lists!$H$51,'Lighting Inventory'!$M$15:$M$526,"2-foot*")=0,"",SUMIFS('Lighting Inventory'!$V$15:$V$526,'Lighting Inventory'!$P$15:$P$526,Lists!$G$51,'Lighting Inventory'!$Q$15:$Q$526,Lists!$H$51,'Lighting Inventory'!$M$15:$M$526,"2-foot*")),"")</f>
        <v/>
      </c>
      <c r="F63" s="73" t="str">
        <f>IFERROR(IF(E63="","",E63*Lists!$I$49),"")</f>
        <v/>
      </c>
      <c r="G63" s="74" t="str">
        <f>IFERROR(IF(SUMIFS('Lighting Inventory'!$Z$15:$Z$526,'Lighting Inventory'!$P$15:$P$526,Lists!$G$51,'Lighting Inventory'!$Q$15:$Q$526,Lists!$H$51,'Lighting Inventory'!$M$15:$M$526,"2-foot*")=0,"",SUMIFS('Lighting Inventory'!$Z$15:$Z$526,'Lighting Inventory'!$P$15:$P$526,Lists!$G$51,'Lighting Inventory'!$Q$15:$Q$526,Lists!$H$51,'Lighting Inventory'!$M$15:$M$526,"2-foot*")),"")</f>
        <v/>
      </c>
      <c r="H63" s="75" t="str">
        <f>IFERROR(IF(SUMIFS('Lighting Inventory'!$AA$15:$AA$526,'Lighting Inventory'!$P$15:$P$526,Lists!$G$51,'Lighting Inventory'!$Q$15:$Q$526,Lists!$H$51,'Lighting Inventory'!$M$15:$M$526,"2-foot*")=0,"",SUMIFS('Lighting Inventory'!$AA$15:$AA$526,'Lighting Inventory'!$P$15:$P$526,Lists!$G$51,'Lighting Inventory'!$Q$15:$Q$526,Lists!$H$51,'Lighting Inventory'!$M$15:$M$526,"2-foot*")),"")</f>
        <v/>
      </c>
    </row>
    <row r="64" spans="1:11" ht="15" hidden="1" customHeight="1" x14ac:dyDescent="0.25">
      <c r="A64" s="61"/>
      <c r="B64" s="91" t="s">
        <v>775</v>
      </c>
      <c r="C64" s="92"/>
      <c r="D64" s="71"/>
      <c r="E64" s="72" t="str">
        <f>IFERROR(IF(SUMIFS('Lighting Inventory'!$V$15:$V$526,'Lighting Inventory'!$P$15:$P$526,Lists!$G$51,'Lighting Inventory'!$Q$15:$Q$526,Lists!$H$51,'Lighting Inventory'!$M$15:$M$526,"4-foot*")=0,"",SUMIFS('Lighting Inventory'!$V$15:$V$526,'Lighting Inventory'!$P$15:$P$526,Lists!$G$51,'Lighting Inventory'!$Q$15:$Q$526,Lists!$H$51,'Lighting Inventory'!$M$15:$M$526,"4-foot*")),"")</f>
        <v/>
      </c>
      <c r="F64" s="73" t="str">
        <f>IFERROR(IF(E64="","",E64*Lists!$I$49),"")</f>
        <v/>
      </c>
      <c r="G64" s="74" t="str">
        <f>IFERROR(IF(SUMIFS('Lighting Inventory'!$Z$15:$Z$526,'Lighting Inventory'!$P$15:$P$526,Lists!$G$51,'Lighting Inventory'!$Q$15:$Q$526,Lists!$H$51,'Lighting Inventory'!$M$15:$M$526,"4-foot*")=0,"",SUMIFS('Lighting Inventory'!$Z$15:$Z$526,'Lighting Inventory'!$P$15:$P$526,Lists!$G$51,'Lighting Inventory'!$Q$15:$Q$526,Lists!$H$51,'Lighting Inventory'!$M$15:$M$526,"4-foot*")),"")</f>
        <v/>
      </c>
      <c r="H64" s="75" t="str">
        <f>IFERROR(IF(SUMIFS('Lighting Inventory'!$AA$15:$AA$526,'Lighting Inventory'!$P$15:$P$526,Lists!$G$51,'Lighting Inventory'!$Q$15:$Q$526,Lists!$H$51,'Lighting Inventory'!$M$15:$M$526,"4-foot*")=0,"",SUMIFS('Lighting Inventory'!$AA$15:$AA$526,'Lighting Inventory'!$P$15:$P$526,Lists!$G$51,'Lighting Inventory'!$Q$15:$Q$526,Lists!$H$51,'Lighting Inventory'!$M$15:$M$526,"4-foot*")),"")</f>
        <v/>
      </c>
    </row>
    <row r="65" spans="1:8" ht="14.1" customHeight="1" x14ac:dyDescent="0.25">
      <c r="A65" s="61"/>
      <c r="B65" s="81" t="s">
        <v>446</v>
      </c>
      <c r="C65" s="82"/>
      <c r="D65" s="82"/>
      <c r="E65" s="82"/>
      <c r="F65" s="83"/>
      <c r="G65" s="68"/>
      <c r="H65" s="69"/>
    </row>
    <row r="66" spans="1:8" ht="24.95" customHeight="1" x14ac:dyDescent="0.25">
      <c r="A66" s="61"/>
      <c r="B66" s="70" t="s">
        <v>447</v>
      </c>
      <c r="C66" s="70" t="s">
        <v>448</v>
      </c>
      <c r="D66" s="77" t="s">
        <v>449</v>
      </c>
      <c r="E66" s="72" t="str">
        <f>IFERROR(IF(SUMIFS('Lighting Inventory'!$V$15:$V$526,'Lighting Inventory'!$P$15:$P$526,Lists!$G$52)=0,"",SUMIFS('Lighting Inventory'!$V$15:$V$526,'Lighting Inventory'!$P$15:$P$526,Lists!$G$52)),"")</f>
        <v/>
      </c>
      <c r="F66" s="73" t="str">
        <f>IFERROR(IF(E66="","",E66*Lists!$I$52),"")</f>
        <v/>
      </c>
      <c r="G66" s="74" t="str">
        <f>IFERROR(IF(SUMIFS('Lighting Inventory'!$Z$15:$Z$526,'Lighting Inventory'!$P$15:$P$526,Lists!$G$52)=0,"",SUMIFS('Lighting Inventory'!$Z$15:$Z$526,'Lighting Inventory'!$P$15:$P$526,Lists!$G$52)),"")</f>
        <v/>
      </c>
      <c r="H66" s="75" t="str">
        <f>IFERROR(IF(SUMIFS('Lighting Inventory'!$AA$15:$AA$526,'Lighting Inventory'!$P$15:$P$526,Lists!$G$52)=0,"",SUMIFS('Lighting Inventory'!$AA$15:$AA$526,'Lighting Inventory'!$P$15:$P$526,Lists!$G$52)),"")</f>
        <v/>
      </c>
    </row>
    <row r="67" spans="1:8" ht="23.1" customHeight="1" x14ac:dyDescent="0.25">
      <c r="A67" s="61"/>
      <c r="B67" s="81" t="s">
        <v>450</v>
      </c>
      <c r="C67" s="82"/>
      <c r="D67" s="82"/>
      <c r="E67" s="82"/>
      <c r="F67" s="83"/>
      <c r="G67" s="68"/>
      <c r="H67" s="69"/>
    </row>
    <row r="68" spans="1:8" ht="17.100000000000001" customHeight="1" x14ac:dyDescent="0.25">
      <c r="A68" s="61"/>
      <c r="B68" s="70" t="s">
        <v>451</v>
      </c>
      <c r="C68" s="86" t="s">
        <v>452</v>
      </c>
      <c r="D68" s="77" t="s">
        <v>424</v>
      </c>
      <c r="E68" s="72" t="str">
        <f>IFERROR(IF(SUMIFS('Lighting Inventory'!$V$15:$V$526,'Lighting Inventory'!$P$15:$P$526,Lists!$G$53,'Lighting Inventory'!$Q$15:$Q$526,Lists!$H$53)=0,"",SUMIFS('Lighting Inventory'!$V$15:$V$526,'Lighting Inventory'!$P$15:$P$526,Lists!$G$53,'Lighting Inventory'!$Q$15:$Q$526,Lists!$H$53)),"")</f>
        <v/>
      </c>
      <c r="F68" s="73" t="str">
        <f>IFERROR(IF(E68="","",E68*Lists!$I$53),"")</f>
        <v/>
      </c>
      <c r="G68" s="74" t="str">
        <f>IFERROR(IF(SUMIFS('Lighting Inventory'!$Z$15:$Z$526,'Lighting Inventory'!$P$15:$P$526,Lists!$G$53,'Lighting Inventory'!$Q$15:$Q$526,Lists!$H$53)=0,"",SUMIFS('Lighting Inventory'!$Z$15:$Z$526,'Lighting Inventory'!$P$15:$P$526,Lists!$G$53,'Lighting Inventory'!$Q$15:$Q$526,Lists!$H$53)),"")</f>
        <v/>
      </c>
      <c r="H68" s="75" t="str">
        <f>IFERROR(IF(SUMIFS('Lighting Inventory'!$AA$15:$AA$526,'Lighting Inventory'!$P$15:$P$526,Lists!$G$53,'Lighting Inventory'!$Q$15:$Q$526,Lists!$H$53)=0,"",SUMIFS('Lighting Inventory'!$AA$15:$AA$526,'Lighting Inventory'!$P$15:$P$526,Lists!$G$53,'Lighting Inventory'!$Q$15:$Q$526,Lists!$H$53)),"")</f>
        <v/>
      </c>
    </row>
    <row r="69" spans="1:8" ht="18.95" customHeight="1" x14ac:dyDescent="0.25">
      <c r="A69" s="61"/>
      <c r="B69" s="70" t="s">
        <v>453</v>
      </c>
      <c r="C69" s="86"/>
      <c r="D69" s="77" t="s">
        <v>454</v>
      </c>
      <c r="E69" s="72" t="str">
        <f>IFERROR(IF(SUMIFS('Lighting Inventory'!$V$15:$V$526,'Lighting Inventory'!$P$15:$P$526,Lists!$G$54,'Lighting Inventory'!$Q$15:$Q$526,Lists!$H$54)=0,"",SUMIFS('Lighting Inventory'!$V$15:$V$526,'Lighting Inventory'!$P$15:$P$526,Lists!$G$54,'Lighting Inventory'!$Q$15:$Q$526,Lists!$H$54)),"")</f>
        <v/>
      </c>
      <c r="F69" s="73" t="str">
        <f>IFERROR(IF(E69="","",E69*Lists!$I$54),"")</f>
        <v/>
      </c>
      <c r="G69" s="74" t="str">
        <f>IFERROR(IF(SUMIFS('Lighting Inventory'!$Z$15:$Z$526,'Lighting Inventory'!$P$15:$P$526,Lists!$G$54,'Lighting Inventory'!$Q$15:$Q$526,Lists!$H$54)=0,"",SUMIFS('Lighting Inventory'!$Z$15:$Z$526,'Lighting Inventory'!$P$15:$P$526,Lists!$G$54,'Lighting Inventory'!$Q$15:$Q$526,Lists!$H$54)),"")</f>
        <v/>
      </c>
      <c r="H69" s="75" t="str">
        <f>IFERROR(IF(SUMIFS('Lighting Inventory'!$AA$15:$AA$526,'Lighting Inventory'!$P$15:$P$526,Lists!$G$54,'Lighting Inventory'!$Q$15:$Q$526,Lists!$H$54)=0,"",SUMIFS('Lighting Inventory'!$AA$15:$AA$526,'Lighting Inventory'!$P$15:$P$526,Lists!$G$54,'Lighting Inventory'!$Q$15:$Q$526,Lists!$H$54)),"")</f>
        <v/>
      </c>
    </row>
    <row r="70" spans="1:8" ht="17.100000000000001" customHeight="1" x14ac:dyDescent="0.25">
      <c r="A70" s="61"/>
      <c r="B70" s="70" t="s">
        <v>455</v>
      </c>
      <c r="C70" s="86"/>
      <c r="D70" s="77" t="s">
        <v>378</v>
      </c>
      <c r="E70" s="72" t="str">
        <f>IFERROR(IF(SUMIFS('Lighting Inventory'!$V$15:$V$526,'Lighting Inventory'!$P$15:$P$526,Lists!$G$55,'Lighting Inventory'!$Q$15:$Q$526,Lists!$H$55)=0,"",SUMIFS('Lighting Inventory'!$V$15:$V$526,'Lighting Inventory'!$P$15:$P$526,Lists!$G$55,'Lighting Inventory'!$Q$15:$Q$526,Lists!$H$55)),"")</f>
        <v/>
      </c>
      <c r="F70" s="73" t="str">
        <f>IFERROR(IF(E70="","",E70*Lists!$I$55),"")</f>
        <v/>
      </c>
      <c r="G70" s="74" t="str">
        <f>IFERROR(IF(SUMIFS('Lighting Inventory'!$Z$15:$Z$526,'Lighting Inventory'!$P$15:$P$526,Lists!$G$55,'Lighting Inventory'!$Q$15:$Q$526,Lists!$H$55)=0,"",SUMIFS('Lighting Inventory'!$Z$15:$Z$526,'Lighting Inventory'!$P$15:$P$526,Lists!$G$55,'Lighting Inventory'!$Q$15:$Q$526,Lists!$H$55)),"")</f>
        <v/>
      </c>
      <c r="H70" s="75" t="str">
        <f>IFERROR(IF(SUMIFS('Lighting Inventory'!$AA$15:$AA$526,'Lighting Inventory'!$P$15:$P$526,Lists!$G$55,'Lighting Inventory'!$Q$15:$Q$526,Lists!$H$55)=0,"",SUMIFS('Lighting Inventory'!$AA$15:$AA$526,'Lighting Inventory'!$P$15:$P$526,Lists!$G$55,'Lighting Inventory'!$Q$15:$Q$526,Lists!$H$55)),"")</f>
        <v/>
      </c>
    </row>
    <row r="71" spans="1:8" ht="23.1" customHeight="1" x14ac:dyDescent="0.25">
      <c r="A71" s="61"/>
      <c r="B71" s="81" t="s">
        <v>456</v>
      </c>
      <c r="C71" s="82"/>
      <c r="D71" s="82"/>
      <c r="E71" s="82"/>
      <c r="F71" s="83"/>
      <c r="G71" s="68"/>
      <c r="H71" s="69"/>
    </row>
    <row r="72" spans="1:8" ht="21.95" customHeight="1" x14ac:dyDescent="0.25">
      <c r="A72" s="61"/>
      <c r="B72" s="70" t="s">
        <v>457</v>
      </c>
      <c r="C72" s="86" t="s">
        <v>452</v>
      </c>
      <c r="D72" s="77" t="s">
        <v>357</v>
      </c>
      <c r="E72" s="72" t="str">
        <f>IFERROR(IF(SUMIFS('Lighting Inventory'!$V$15:$V$526,'Lighting Inventory'!$P$15:$P$526,Lists!$G$56,'Lighting Inventory'!$Q$15:$Q$526,Lists!$H$56)=0,"",SUMIFS('Lighting Inventory'!$V$15:$V$526,'Lighting Inventory'!$P$15:$P$526,Lists!$G$56,'Lighting Inventory'!$Q$15:$Q$526,Lists!$H$56)),"")</f>
        <v/>
      </c>
      <c r="F72" s="73" t="str">
        <f>IFERROR(IF(E72="","",E72*Lists!$I$56),"")</f>
        <v/>
      </c>
      <c r="G72" s="74" t="str">
        <f>IFERROR(IF(SUMIFS('Lighting Inventory'!$Z$15:$Z$526,'Lighting Inventory'!$P$15:$P$526,Lists!$G$56,'Lighting Inventory'!$Q$15:$Q$526,Lists!$H$56)=0,"",SUMIFS('Lighting Inventory'!$Z$15:$Z$526,'Lighting Inventory'!$P$15:$P$526,Lists!$G$56,'Lighting Inventory'!$Q$15:$Q$526,Lists!$H$56)),"")</f>
        <v/>
      </c>
      <c r="H72" s="75" t="str">
        <f>IFERROR(IF(SUMIFS('Lighting Inventory'!$AA$15:$AA$526,'Lighting Inventory'!$P$15:$P$526,Lists!$G$56,'Lighting Inventory'!$Q$15:$Q$526,Lists!$H$56)=0,"",SUMIFS('Lighting Inventory'!$AA$15:$AA$526,'Lighting Inventory'!$P$15:$P$526,Lists!$G$56,'Lighting Inventory'!$Q$15:$Q$526,Lists!$H$56)),"")</f>
        <v/>
      </c>
    </row>
    <row r="73" spans="1:8" ht="18" customHeight="1" x14ac:dyDescent="0.25">
      <c r="A73" s="61"/>
      <c r="B73" s="70" t="s">
        <v>458</v>
      </c>
      <c r="C73" s="86"/>
      <c r="D73" s="77" t="s">
        <v>374</v>
      </c>
      <c r="E73" s="72" t="str">
        <f>IFERROR(IF(SUMIFS('Lighting Inventory'!$V$15:$V$526,'Lighting Inventory'!$P$15:$P$526,Lists!$G$57,'Lighting Inventory'!$Q$15:$Q$526,Lists!$H$57)=0,"",SUMIFS('Lighting Inventory'!$V$15:$V$526,'Lighting Inventory'!$P$15:$P$526,Lists!$G$57,'Lighting Inventory'!$Q$15:$Q$526,Lists!$H$57)),"")</f>
        <v/>
      </c>
      <c r="F73" s="73" t="str">
        <f>IFERROR(IF(E73="","",E73*Lists!$I$57),"")</f>
        <v/>
      </c>
      <c r="G73" s="74" t="str">
        <f>IFERROR(IF(SUMIFS('Lighting Inventory'!$Z$15:$Z$526,'Lighting Inventory'!$P$15:$P$526,Lists!$G$57,'Lighting Inventory'!$Q$15:$Q$526,Lists!$H$57)=0,"",SUMIFS('Lighting Inventory'!$Z$15:$Z$526,'Lighting Inventory'!$P$15:$P$526,Lists!$G$57,'Lighting Inventory'!$Q$15:$Q$526,Lists!$H$57)),"")</f>
        <v/>
      </c>
      <c r="H73" s="75" t="str">
        <f>IFERROR(IF(SUMIFS('Lighting Inventory'!$AA$15:$AA$526,'Lighting Inventory'!$P$15:$P$526,Lists!$G$57,'Lighting Inventory'!$Q$15:$Q$526,Lists!$H$57)=0,"",SUMIFS('Lighting Inventory'!$AA$15:$AA$526,'Lighting Inventory'!$P$15:$P$526,Lists!$G$57,'Lighting Inventory'!$Q$15:$Q$526,Lists!$H$57)),"")</f>
        <v/>
      </c>
    </row>
    <row r="74" spans="1:8" ht="15" customHeight="1" x14ac:dyDescent="0.25">
      <c r="A74" s="61"/>
      <c r="B74" s="81" t="s">
        <v>459</v>
      </c>
      <c r="C74" s="82"/>
      <c r="D74" s="82"/>
      <c r="E74" s="82"/>
      <c r="F74" s="83"/>
      <c r="G74" s="68"/>
      <c r="H74" s="69"/>
    </row>
    <row r="75" spans="1:8" ht="14.1" customHeight="1" x14ac:dyDescent="0.25">
      <c r="A75" s="61"/>
      <c r="B75" s="70" t="s">
        <v>460</v>
      </c>
      <c r="C75" s="86" t="s">
        <v>389</v>
      </c>
      <c r="D75" s="77" t="s">
        <v>454</v>
      </c>
      <c r="E75" s="72" t="str">
        <f>IFERROR(IF(SUMIFS('Lighting Inventory'!$V$15:$V$526,'Lighting Inventory'!$P$15:$P$526,Lists!$G$58,'Lighting Inventory'!$Q$15:$Q$526,Lists!$H$58)=0,"",SUMIFS('Lighting Inventory'!$V$15:$V$526,'Lighting Inventory'!$P$15:$P$526,Lists!$G$58,'Lighting Inventory'!$Q$15:$Q$526,Lists!$H$58)),"")</f>
        <v/>
      </c>
      <c r="F75" s="73" t="str">
        <f>IFERROR(IF(E75="","",E75*Lists!$I$58),"")</f>
        <v/>
      </c>
      <c r="G75" s="74" t="str">
        <f>IFERROR(IF(SUMIFS('Lighting Inventory'!$Z$15:$Z$526,'Lighting Inventory'!$P$15:$P$526,Lists!$G$58,'Lighting Inventory'!$Q$15:$Q$526,Lists!$H$58)=0,"",SUMIFS('Lighting Inventory'!$Z$15:$Z$526,'Lighting Inventory'!$P$15:$P$526,Lists!$G$58,'Lighting Inventory'!$Q$15:$Q$526,Lists!$H$58)),"")</f>
        <v/>
      </c>
      <c r="H75" s="75" t="str">
        <f>IFERROR(IF(SUMIFS('Lighting Inventory'!$AA$15:$AA$526,'Lighting Inventory'!$P$15:$P$526,Lists!$G$58,'Lighting Inventory'!$Q$15:$Q$526,Lists!$H$58)=0,"",SUMIFS('Lighting Inventory'!$AA$15:$AA$526,'Lighting Inventory'!$P$15:$P$526,Lists!$G$58,'Lighting Inventory'!$Q$15:$Q$526,Lists!$H$58)),"")</f>
        <v/>
      </c>
    </row>
    <row r="76" spans="1:8" ht="15" customHeight="1" x14ac:dyDescent="0.25">
      <c r="A76" s="61"/>
      <c r="B76" s="70" t="s">
        <v>461</v>
      </c>
      <c r="C76" s="86"/>
      <c r="D76" s="77" t="s">
        <v>380</v>
      </c>
      <c r="E76" s="72" t="str">
        <f>IFERROR(IF(SUMIFS('Lighting Inventory'!$V$15:$V$526,'Lighting Inventory'!$P$15:$P$526,Lists!$G$59,'Lighting Inventory'!$Q$15:$Q$526,Lists!$H$59)=0,"",SUMIFS('Lighting Inventory'!$V$15:$V$526,'Lighting Inventory'!$P$15:$P$526,Lists!$G$59,'Lighting Inventory'!$Q$15:$Q$526,Lists!$H$59)),"")</f>
        <v/>
      </c>
      <c r="F76" s="73" t="str">
        <f>IFERROR(IF(E76="","",E76*Lists!$I$59),"")</f>
        <v/>
      </c>
      <c r="G76" s="74" t="str">
        <f>IFERROR(IF(SUMIFS('Lighting Inventory'!$Z$15:$Z$526,'Lighting Inventory'!$P$15:$P$526,Lists!$G$59,'Lighting Inventory'!$Q$15:$Q$526,Lists!$H$59)=0,"",SUMIFS('Lighting Inventory'!$Z$15:$Z$526,'Lighting Inventory'!$P$15:$P$526,Lists!$G$59,'Lighting Inventory'!$Q$15:$Q$526,Lists!$H$59)),"")</f>
        <v/>
      </c>
      <c r="H76" s="75" t="str">
        <f>IFERROR(IF(SUMIFS('Lighting Inventory'!$AA$15:$AA$526,'Lighting Inventory'!$P$15:$P$526,Lists!$G$59,'Lighting Inventory'!$Q$15:$Q$526,Lists!$H$59)=0,"",SUMIFS('Lighting Inventory'!$AA$15:$AA$526,'Lighting Inventory'!$P$15:$P$526,Lists!$G$59,'Lighting Inventory'!$Q$15:$Q$526,Lists!$H$59)),"")</f>
        <v/>
      </c>
    </row>
    <row r="77" spans="1:8" ht="14.1" customHeight="1" x14ac:dyDescent="0.25">
      <c r="A77" s="61"/>
      <c r="B77" s="70" t="s">
        <v>437</v>
      </c>
      <c r="C77" s="86"/>
      <c r="D77" s="77" t="s">
        <v>382</v>
      </c>
      <c r="E77" s="72" t="str">
        <f>IFERROR(IF(SUMIFS('Lighting Inventory'!$V$15:$V$526,'Lighting Inventory'!$P$15:$P$526,Lists!$G$60,'Lighting Inventory'!$Q$15:$Q$526,Lists!$H$60)=0,"",SUMIFS('Lighting Inventory'!$V$15:$V$526,'Lighting Inventory'!$P$15:$P$526,Lists!$G$60,'Lighting Inventory'!$Q$15:$Q$526,Lists!$H$60)),"")</f>
        <v/>
      </c>
      <c r="F77" s="73" t="str">
        <f>IFERROR(IF(E77="","",E77*Lists!$I$60),"")</f>
        <v/>
      </c>
      <c r="G77" s="74" t="str">
        <f>IFERROR(IF(SUMIFS('Lighting Inventory'!$Z$15:$Z$526,'Lighting Inventory'!$P$15:$P$526,Lists!$G$60,'Lighting Inventory'!$Q$15:$Q$526,Lists!$H$60)=0,"",SUMIFS('Lighting Inventory'!$Z$15:$Z$526,'Lighting Inventory'!$P$15:$P$526,Lists!$G$60,'Lighting Inventory'!$Q$15:$Q$526,Lists!$H$60)),"")</f>
        <v/>
      </c>
      <c r="H77" s="75" t="str">
        <f>IFERROR(IF(SUMIFS('Lighting Inventory'!$AA$15:$AA$526,'Lighting Inventory'!$P$15:$P$526,Lists!$G$60,'Lighting Inventory'!$Q$15:$Q$526,Lists!$H$60)=0,"",SUMIFS('Lighting Inventory'!$AA$15:$AA$526,'Lighting Inventory'!$P$15:$P$526,Lists!$G$60,'Lighting Inventory'!$Q$15:$Q$526,Lists!$H$60)),"")</f>
        <v/>
      </c>
    </row>
    <row r="78" spans="1:8" ht="14.1" customHeight="1" x14ac:dyDescent="0.25">
      <c r="A78" s="61"/>
      <c r="B78" s="81" t="s">
        <v>462</v>
      </c>
      <c r="C78" s="82"/>
      <c r="D78" s="82"/>
      <c r="E78" s="82"/>
      <c r="F78" s="83"/>
      <c r="G78" s="68"/>
      <c r="H78" s="69"/>
    </row>
    <row r="79" spans="1:8" ht="18.95" customHeight="1" x14ac:dyDescent="0.25">
      <c r="A79" s="61"/>
      <c r="B79" s="70" t="s">
        <v>463</v>
      </c>
      <c r="C79" s="86" t="s">
        <v>389</v>
      </c>
      <c r="D79" s="77" t="s">
        <v>454</v>
      </c>
      <c r="E79" s="72" t="str">
        <f>IFERROR(IF(SUMIFS('Lighting Inventory'!$V$15:$V$526,'Lighting Inventory'!$P$15:$P$526,Lists!$G$61,'Lighting Inventory'!$Q$15:$Q$526,Lists!$H$61)=0,"",SUMIFS('Lighting Inventory'!$V$15:$V$526,'Lighting Inventory'!$P$15:$P$526,Lists!$G$61,'Lighting Inventory'!$Q$15:$Q$526,Lists!$H$61)),"")</f>
        <v/>
      </c>
      <c r="F79" s="73" t="str">
        <f>IFERROR(IF(E79="","",E79*Lists!$I$61),"")</f>
        <v/>
      </c>
      <c r="G79" s="74" t="str">
        <f>IFERROR(IF(SUMIFS('Lighting Inventory'!$Z$15:$Z$526,'Lighting Inventory'!$P$15:$P$526,Lists!$G$61,'Lighting Inventory'!$Q$15:$Q$526,Lists!$H$61)=0,"",SUMIFS('Lighting Inventory'!$Z$15:$Z$526,'Lighting Inventory'!$P$15:$P$526,Lists!$G$61,'Lighting Inventory'!$Q$15:$Q$526,Lists!$H$61)),"")</f>
        <v/>
      </c>
      <c r="H79" s="75" t="str">
        <f>IFERROR(IF(SUMIFS('Lighting Inventory'!$AA$15:$AA$526,'Lighting Inventory'!$P$15:$P$526,Lists!$G$61,'Lighting Inventory'!$Q$15:$Q$526,Lists!$H$61)=0,"",SUMIFS('Lighting Inventory'!$AA$15:$AA$526,'Lighting Inventory'!$P$15:$P$526,Lists!$G$61,'Lighting Inventory'!$Q$15:$Q$526,Lists!$H$61)),"")</f>
        <v/>
      </c>
    </row>
    <row r="80" spans="1:8" ht="14.85" customHeight="1" x14ac:dyDescent="0.25">
      <c r="A80" s="61"/>
      <c r="B80" s="70" t="s">
        <v>455</v>
      </c>
      <c r="C80" s="86"/>
      <c r="D80" s="77" t="s">
        <v>380</v>
      </c>
      <c r="E80" s="72" t="str">
        <f>IFERROR(IF(SUMIFS('Lighting Inventory'!$V$15:$V$526,'Lighting Inventory'!$P$15:$P$526,Lists!$G$62,'Lighting Inventory'!$Q$15:$Q$526,Lists!$H$62)=0,"",SUMIFS('Lighting Inventory'!$V$15:$V$526,'Lighting Inventory'!$P$15:$P$526,Lists!$G$62,'Lighting Inventory'!$Q$15:$Q$526,Lists!$H$62)),"")</f>
        <v/>
      </c>
      <c r="F80" s="73" t="str">
        <f>IFERROR(IF(E80="","",E80*Lists!$I$62),"")</f>
        <v/>
      </c>
      <c r="G80" s="74" t="str">
        <f>IFERROR(IF(SUMIFS('Lighting Inventory'!$Z$15:$Z$526,'Lighting Inventory'!$P$15:$P$526,Lists!$G$62,'Lighting Inventory'!$Q$15:$Q$526,Lists!$H$62)=0,"",SUMIFS('Lighting Inventory'!$Z$15:$Z$526,'Lighting Inventory'!$P$15:$P$526,Lists!$G$62,'Lighting Inventory'!$Q$15:$Q$526,Lists!$H$62)),"")</f>
        <v/>
      </c>
      <c r="H80" s="75" t="str">
        <f>IFERROR(IF(SUMIFS('Lighting Inventory'!$AA$15:$AA$526,'Lighting Inventory'!$P$15:$P$526,Lists!$G$62,'Lighting Inventory'!$Q$15:$Q$526,Lists!$H$62)=0,"",SUMIFS('Lighting Inventory'!$AA$15:$AA$526,'Lighting Inventory'!$P$15:$P$526,Lists!$G$62,'Lighting Inventory'!$Q$15:$Q$526,Lists!$H$62)),"")</f>
        <v/>
      </c>
    </row>
    <row r="81" spans="1:8" ht="21" customHeight="1" x14ac:dyDescent="0.25">
      <c r="A81" s="61"/>
      <c r="B81" s="100" t="s">
        <v>464</v>
      </c>
      <c r="C81" s="101"/>
      <c r="D81" s="101"/>
      <c r="E81" s="101"/>
      <c r="F81" s="102"/>
      <c r="G81" s="93"/>
      <c r="H81" s="94"/>
    </row>
    <row r="82" spans="1:8" ht="26.1" customHeight="1" x14ac:dyDescent="0.25">
      <c r="A82" s="61"/>
      <c r="B82" s="95"/>
      <c r="C82" s="96"/>
      <c r="D82" s="97"/>
      <c r="E82" s="72" t="str">
        <f>IFERROR(IF(SUM($E$6,$E$12,$E$14,$E$22:$E$28,$E$30:$E$32,$E$34,$E$36:$E$40,$E$44,$E$46:$E$48,$E$50:$E$52,$E$54:$E$56,$E$58:$E$62,$E$66,$E$68:$E$70,$E$72:$E$73,$E$75:$E$77,$E$79:$E$80)=0,"",SUM($E$6,$E$12,$E$14,$E$22:$E$28,$E$30:$E$32,$E$34,$E$36:$E$40,$E$44,$E$46:$E$48,$E$50:$E$52,$E$54:$E$56,$E$58:$E$62,$E$66,$E$68:$E$70,$E$72:$E$73,$E$75:$E$77,$E$79:$E$80)),"")</f>
        <v/>
      </c>
      <c r="F82" s="73">
        <f>IFERROR(MIN(SUM($F$6,$F$12,$F$14,$F$16:$F$18,$F$20,$F$22:$F$28,$F$30:$F$32,$F$34,$F$36:$F$40,$F$44,$F$46:$F$48,$F$50:$F$52,$F$54:$F$56,$F$58:$F$62,$F$66,$F$68:$F$70,$F$72:$F$73,$F$75:$F$77,$F$79:$F$80),('Lighting Inventory'!$J$6*0.5),290000),"")</f>
        <v>0</v>
      </c>
      <c r="G82" s="74" t="str">
        <f>IFERROR(IF(SUM($G$6,$G$12,$G$14,$G$16:$G$18,$G$20,$G$22:$G$28,$G$30:$G$32,$G$34,$G$36:$G$40,$G$44,$G$46:$G$48,$G$50:$G$52,$G$54:$G$56,$G$58:$G$62,$G$66,$G$68:$G$70,$G$72:$G$73,$G$75:$G$77,$G$79:$G$80)=0,"",SUM($G$6,$G$12,$G$14,$G$16:$G$18,$G$20,$G$22:$G$28,$G$30:$G$32,$G$34,$G$36:$G$40,$G$44,$G$46:$G$48,$G$50:$G$52,$G$54:$G$56,$G$58:$G$62,$G$66,$G$68:$G$70,$G$72:$G$73,$G$75:$G$77,$G$79:$G$80)),"")</f>
        <v/>
      </c>
      <c r="H82" s="75" t="str">
        <f>IFERROR(IF(SUM($H$6,$H$12,$H$14,$H$16:$H$18,$H$20,$H$22:$H$28,$H$30:$H$32,$H$34,$H$36:$H$40,$H$44,$H$46:$H$48,$H$50:$H$52,$H$54:$H$56,$H$58:$H$62,$H$66,$H$68:$H$70,$H$72:$H$73,$H$75:$H$77,$H$79:$H$80)=0,"",SUM($H$6,$H$12,$H$14,$H$16:$H$18,$H$20,$H$22:$H$28,$H$30:$H$32,$H$34,$H$36:$H$40,$H$44,$H$46:$H$48,$H$50:$H$52,$H$54:$H$56,$H$58:$H$62,$H$66,$H$68:$H$70,$H$72:$H$73,$H$75:$H$77,$H$79:$H$80)),"")</f>
        <v/>
      </c>
    </row>
    <row r="83" spans="1:8" x14ac:dyDescent="0.25">
      <c r="B83" s="98"/>
      <c r="C83" s="98"/>
      <c r="D83" s="98"/>
      <c r="E83" s="98"/>
      <c r="F83" s="98"/>
    </row>
    <row r="277" spans="33:33" x14ac:dyDescent="0.25">
      <c r="AG277" s="60">
        <v>48</v>
      </c>
    </row>
    <row r="278" spans="33:33" x14ac:dyDescent="0.25">
      <c r="AG278" s="60">
        <v>62</v>
      </c>
    </row>
    <row r="279" spans="33:33" x14ac:dyDescent="0.25">
      <c r="AG279" s="60">
        <v>93</v>
      </c>
    </row>
    <row r="280" spans="33:33" x14ac:dyDescent="0.25">
      <c r="AG280" s="60">
        <v>125</v>
      </c>
    </row>
    <row r="281" spans="33:33" x14ac:dyDescent="0.25">
      <c r="AG281" s="60">
        <v>173</v>
      </c>
    </row>
    <row r="282" spans="33:33" x14ac:dyDescent="0.25">
      <c r="AG282" s="60">
        <v>210</v>
      </c>
    </row>
    <row r="283" spans="33:33" x14ac:dyDescent="0.25">
      <c r="AG283" s="60">
        <v>295</v>
      </c>
    </row>
    <row r="284" spans="33:33" x14ac:dyDescent="0.25">
      <c r="AG284" s="60">
        <v>454</v>
      </c>
    </row>
    <row r="285" spans="33:33" x14ac:dyDescent="0.25">
      <c r="AG285" s="60">
        <v>1080</v>
      </c>
    </row>
    <row r="286" spans="33:33" x14ac:dyDescent="0.25">
      <c r="AG286" s="60">
        <v>20</v>
      </c>
    </row>
    <row r="287" spans="33:33" x14ac:dyDescent="0.25">
      <c r="AG287" s="60">
        <v>25</v>
      </c>
    </row>
    <row r="288" spans="33:33" x14ac:dyDescent="0.25">
      <c r="AG288" s="60">
        <v>45</v>
      </c>
    </row>
    <row r="289" spans="16:33" x14ac:dyDescent="0.25">
      <c r="AG289" s="60">
        <v>62</v>
      </c>
    </row>
    <row r="290" spans="16:33" x14ac:dyDescent="0.25">
      <c r="AG290" s="60">
        <v>85</v>
      </c>
    </row>
    <row r="291" spans="16:33" x14ac:dyDescent="0.25">
      <c r="AG291" s="60">
        <v>118</v>
      </c>
    </row>
    <row r="292" spans="16:33" x14ac:dyDescent="0.25">
      <c r="AG292" s="60">
        <v>141</v>
      </c>
    </row>
    <row r="293" spans="16:33" x14ac:dyDescent="0.25">
      <c r="AG293" s="60">
        <v>167</v>
      </c>
    </row>
    <row r="294" spans="16:33" x14ac:dyDescent="0.25">
      <c r="AG294" s="60">
        <v>191</v>
      </c>
    </row>
    <row r="295" spans="16:33" x14ac:dyDescent="0.25">
      <c r="AG295" s="60">
        <v>218</v>
      </c>
    </row>
    <row r="296" spans="16:33" x14ac:dyDescent="0.25">
      <c r="AG296" s="60">
        <v>272</v>
      </c>
    </row>
    <row r="297" spans="16:33" x14ac:dyDescent="0.25">
      <c r="AG297" s="60">
        <v>342</v>
      </c>
    </row>
    <row r="298" spans="16:33" x14ac:dyDescent="0.25">
      <c r="AG298" s="60">
        <v>375</v>
      </c>
    </row>
    <row r="299" spans="16:33" x14ac:dyDescent="0.25">
      <c r="AG299" s="60">
        <v>418</v>
      </c>
    </row>
    <row r="300" spans="16:33" x14ac:dyDescent="0.25">
      <c r="AG300" s="60">
        <v>425</v>
      </c>
    </row>
    <row r="301" spans="16:33" x14ac:dyDescent="0.25">
      <c r="P301" s="60" t="s">
        <v>567</v>
      </c>
      <c r="AG301" s="60">
        <v>480</v>
      </c>
    </row>
    <row r="302" spans="16:33" x14ac:dyDescent="0.25">
      <c r="P302" s="60" t="s">
        <v>51</v>
      </c>
      <c r="AG302" s="60">
        <v>814</v>
      </c>
    </row>
    <row r="303" spans="16:33" x14ac:dyDescent="0.25">
      <c r="AG303" s="60">
        <v>1080</v>
      </c>
    </row>
    <row r="304" spans="16:33" x14ac:dyDescent="0.25">
      <c r="AG304" s="60">
        <v>20</v>
      </c>
    </row>
    <row r="305" spans="33:33" x14ac:dyDescent="0.25">
      <c r="AG305" s="60">
        <v>25</v>
      </c>
    </row>
    <row r="306" spans="33:33" x14ac:dyDescent="0.25">
      <c r="AG306" s="60">
        <v>45</v>
      </c>
    </row>
    <row r="307" spans="33:33" x14ac:dyDescent="0.25">
      <c r="AG307" s="60">
        <v>50</v>
      </c>
    </row>
    <row r="308" spans="33:33" x14ac:dyDescent="0.25">
      <c r="AG308" s="60">
        <v>70</v>
      </c>
    </row>
    <row r="309" spans="33:33" x14ac:dyDescent="0.25">
      <c r="AG309" s="60">
        <v>118</v>
      </c>
    </row>
    <row r="310" spans="33:33" x14ac:dyDescent="0.25">
      <c r="AG310" s="60">
        <v>141</v>
      </c>
    </row>
    <row r="311" spans="33:33" x14ac:dyDescent="0.25">
      <c r="AG311" s="60">
        <v>168</v>
      </c>
    </row>
    <row r="312" spans="33:33" x14ac:dyDescent="0.25">
      <c r="AG312" s="60">
        <v>189</v>
      </c>
    </row>
    <row r="313" spans="33:33" x14ac:dyDescent="0.25">
      <c r="AG313" s="60">
        <v>218</v>
      </c>
    </row>
    <row r="314" spans="33:33" x14ac:dyDescent="0.25">
      <c r="AG314" s="60">
        <v>275</v>
      </c>
    </row>
    <row r="315" spans="33:33" x14ac:dyDescent="0.25">
      <c r="AG315" s="60">
        <v>349</v>
      </c>
    </row>
    <row r="316" spans="33:33" x14ac:dyDescent="0.25">
      <c r="AG316" s="60">
        <v>380</v>
      </c>
    </row>
    <row r="317" spans="33:33" x14ac:dyDescent="0.25">
      <c r="AG317" s="60">
        <v>418</v>
      </c>
    </row>
    <row r="318" spans="33:33" x14ac:dyDescent="0.25">
      <c r="AG318" s="60">
        <v>435</v>
      </c>
    </row>
    <row r="319" spans="33:33" x14ac:dyDescent="0.25">
      <c r="AG319" s="60">
        <v>480</v>
      </c>
    </row>
    <row r="320" spans="33:33" x14ac:dyDescent="0.25">
      <c r="AG320" s="60">
        <v>814</v>
      </c>
    </row>
    <row r="321" spans="33:33" x14ac:dyDescent="0.25">
      <c r="AG321" s="60">
        <v>1080</v>
      </c>
    </row>
    <row r="322" spans="33:33" x14ac:dyDescent="0.25">
      <c r="AG322" s="60">
        <v>62</v>
      </c>
    </row>
    <row r="323" spans="33:33" x14ac:dyDescent="0.25">
      <c r="AG323" s="60">
        <v>85</v>
      </c>
    </row>
    <row r="324" spans="33:33" x14ac:dyDescent="0.25">
      <c r="AG324" s="60">
        <v>118</v>
      </c>
    </row>
    <row r="325" spans="33:33" x14ac:dyDescent="0.25">
      <c r="AG325" s="60">
        <v>141</v>
      </c>
    </row>
    <row r="326" spans="33:33" x14ac:dyDescent="0.25">
      <c r="AG326" s="60">
        <v>173</v>
      </c>
    </row>
    <row r="327" spans="33:33" x14ac:dyDescent="0.25">
      <c r="AG327" s="60">
        <v>189</v>
      </c>
    </row>
    <row r="328" spans="33:33" x14ac:dyDescent="0.25">
      <c r="AG328" s="60">
        <v>218</v>
      </c>
    </row>
    <row r="329" spans="33:33" x14ac:dyDescent="0.25">
      <c r="AG329" s="60">
        <v>272</v>
      </c>
    </row>
    <row r="330" spans="33:33" x14ac:dyDescent="0.25">
      <c r="AG330" s="60">
        <v>342</v>
      </c>
    </row>
    <row r="331" spans="33:33" x14ac:dyDescent="0.25">
      <c r="AG331" s="60">
        <v>375</v>
      </c>
    </row>
    <row r="332" spans="33:33" x14ac:dyDescent="0.25">
      <c r="AG332" s="60">
        <v>425</v>
      </c>
    </row>
    <row r="333" spans="33:33" x14ac:dyDescent="0.25">
      <c r="AG333" s="60">
        <v>480</v>
      </c>
    </row>
    <row r="334" spans="33:33" x14ac:dyDescent="0.25">
      <c r="AG334" s="60">
        <v>812</v>
      </c>
    </row>
    <row r="335" spans="33:33" x14ac:dyDescent="0.25">
      <c r="AG335" s="60">
        <v>1080</v>
      </c>
    </row>
    <row r="762" spans="31:31" x14ac:dyDescent="0.25">
      <c r="AE762" s="60" t="s">
        <v>470</v>
      </c>
    </row>
    <row r="763" spans="31:31" x14ac:dyDescent="0.25">
      <c r="AE763" s="60" t="s">
        <v>470</v>
      </c>
    </row>
    <row r="764" spans="31:31" x14ac:dyDescent="0.25">
      <c r="AE764" s="60" t="s">
        <v>470</v>
      </c>
    </row>
    <row r="765" spans="31:31" x14ac:dyDescent="0.25">
      <c r="AE765" s="60" t="s">
        <v>470</v>
      </c>
    </row>
    <row r="766" spans="31:31" x14ac:dyDescent="0.25">
      <c r="AE766" s="60" t="s">
        <v>470</v>
      </c>
    </row>
    <row r="767" spans="31:31" x14ac:dyDescent="0.25">
      <c r="AE767" s="60" t="s">
        <v>470</v>
      </c>
    </row>
    <row r="768" spans="31:31" x14ac:dyDescent="0.25">
      <c r="AE768" s="60" t="s">
        <v>470</v>
      </c>
    </row>
    <row r="769" spans="31:31" x14ac:dyDescent="0.25">
      <c r="AE769" s="60" t="s">
        <v>470</v>
      </c>
    </row>
    <row r="770" spans="31:31" x14ac:dyDescent="0.25">
      <c r="AE770" s="60" t="s">
        <v>470</v>
      </c>
    </row>
    <row r="771" spans="31:31" x14ac:dyDescent="0.25">
      <c r="AE771" s="60" t="s">
        <v>470</v>
      </c>
    </row>
    <row r="772" spans="31:31" x14ac:dyDescent="0.25">
      <c r="AE772" s="60" t="s">
        <v>470</v>
      </c>
    </row>
    <row r="773" spans="31:31" x14ac:dyDescent="0.25">
      <c r="AE773" s="60" t="s">
        <v>470</v>
      </c>
    </row>
    <row r="774" spans="31:31" x14ac:dyDescent="0.25">
      <c r="AE774" s="60" t="s">
        <v>470</v>
      </c>
    </row>
    <row r="775" spans="31:31" x14ac:dyDescent="0.25">
      <c r="AE775" s="60" t="s">
        <v>470</v>
      </c>
    </row>
    <row r="776" spans="31:31" x14ac:dyDescent="0.25">
      <c r="AE776" s="60" t="s">
        <v>470</v>
      </c>
    </row>
    <row r="777" spans="31:31" x14ac:dyDescent="0.25">
      <c r="AE777" s="60" t="s">
        <v>470</v>
      </c>
    </row>
    <row r="778" spans="31:31" x14ac:dyDescent="0.25">
      <c r="AE778" s="60" t="s">
        <v>470</v>
      </c>
    </row>
    <row r="779" spans="31:31" x14ac:dyDescent="0.25">
      <c r="AE779" s="60" t="s">
        <v>470</v>
      </c>
    </row>
    <row r="780" spans="31:31" x14ac:dyDescent="0.25">
      <c r="AE780" s="60" t="s">
        <v>470</v>
      </c>
    </row>
    <row r="781" spans="31:31" x14ac:dyDescent="0.25">
      <c r="AE781" s="60" t="s">
        <v>470</v>
      </c>
    </row>
    <row r="782" spans="31:31" x14ac:dyDescent="0.25">
      <c r="AE782" s="60" t="s">
        <v>470</v>
      </c>
    </row>
    <row r="783" spans="31:31" x14ac:dyDescent="0.25">
      <c r="AE783" s="60" t="s">
        <v>470</v>
      </c>
    </row>
    <row r="784" spans="31:31" x14ac:dyDescent="0.25">
      <c r="AE784" s="60" t="s">
        <v>471</v>
      </c>
    </row>
    <row r="785" spans="31:31" x14ac:dyDescent="0.25">
      <c r="AE785" s="60" t="s">
        <v>471</v>
      </c>
    </row>
    <row r="786" spans="31:31" x14ac:dyDescent="0.25">
      <c r="AE786" s="60" t="s">
        <v>471</v>
      </c>
    </row>
    <row r="787" spans="31:31" x14ac:dyDescent="0.25">
      <c r="AE787" s="60" t="s">
        <v>471</v>
      </c>
    </row>
    <row r="788" spans="31:31" x14ac:dyDescent="0.25">
      <c r="AE788" s="60" t="s">
        <v>471</v>
      </c>
    </row>
    <row r="789" spans="31:31" x14ac:dyDescent="0.25">
      <c r="AE789" s="60" t="s">
        <v>471</v>
      </c>
    </row>
    <row r="790" spans="31:31" x14ac:dyDescent="0.25">
      <c r="AE790" s="60" t="s">
        <v>471</v>
      </c>
    </row>
    <row r="791" spans="31:31" x14ac:dyDescent="0.25">
      <c r="AE791" s="60" t="s">
        <v>471</v>
      </c>
    </row>
    <row r="792" spans="31:31" x14ac:dyDescent="0.25">
      <c r="AE792" s="60" t="s">
        <v>471</v>
      </c>
    </row>
    <row r="793" spans="31:31" x14ac:dyDescent="0.25">
      <c r="AE793" s="60" t="s">
        <v>471</v>
      </c>
    </row>
    <row r="794" spans="31:31" x14ac:dyDescent="0.25">
      <c r="AE794" s="60" t="s">
        <v>471</v>
      </c>
    </row>
    <row r="795" spans="31:31" x14ac:dyDescent="0.25">
      <c r="AE795" s="60" t="s">
        <v>471</v>
      </c>
    </row>
    <row r="796" spans="31:31" x14ac:dyDescent="0.25">
      <c r="AE796" s="60" t="s">
        <v>471</v>
      </c>
    </row>
    <row r="797" spans="31:31" x14ac:dyDescent="0.25">
      <c r="AE797" s="60" t="s">
        <v>471</v>
      </c>
    </row>
    <row r="798" spans="31:31" x14ac:dyDescent="0.25">
      <c r="AE798" s="60" t="s">
        <v>471</v>
      </c>
    </row>
    <row r="799" spans="31:31" x14ac:dyDescent="0.25">
      <c r="AE799" s="60" t="s">
        <v>471</v>
      </c>
    </row>
    <row r="800" spans="31:31" x14ac:dyDescent="0.25">
      <c r="AE800" s="60" t="s">
        <v>471</v>
      </c>
    </row>
    <row r="801" spans="31:31" x14ac:dyDescent="0.25">
      <c r="AE801" s="60" t="s">
        <v>471</v>
      </c>
    </row>
    <row r="802" spans="31:31" x14ac:dyDescent="0.25">
      <c r="AE802" s="60" t="s">
        <v>471</v>
      </c>
    </row>
    <row r="803" spans="31:31" x14ac:dyDescent="0.25">
      <c r="AE803" s="60" t="s">
        <v>471</v>
      </c>
    </row>
    <row r="804" spans="31:31" x14ac:dyDescent="0.25">
      <c r="AE804" s="60" t="s">
        <v>471</v>
      </c>
    </row>
    <row r="805" spans="31:31" x14ac:dyDescent="0.25">
      <c r="AE805" s="60" t="s">
        <v>471</v>
      </c>
    </row>
    <row r="806" spans="31:31" x14ac:dyDescent="0.25">
      <c r="AE806" s="60" t="s">
        <v>481</v>
      </c>
    </row>
    <row r="807" spans="31:31" x14ac:dyDescent="0.25">
      <c r="AE807" s="60" t="s">
        <v>481</v>
      </c>
    </row>
    <row r="808" spans="31:31" x14ac:dyDescent="0.25">
      <c r="AE808" s="60" t="s">
        <v>481</v>
      </c>
    </row>
    <row r="809" spans="31:31" x14ac:dyDescent="0.25">
      <c r="AE809" s="60" t="s">
        <v>481</v>
      </c>
    </row>
    <row r="810" spans="31:31" x14ac:dyDescent="0.25">
      <c r="AE810" s="60" t="s">
        <v>481</v>
      </c>
    </row>
    <row r="811" spans="31:31" x14ac:dyDescent="0.25">
      <c r="AE811" s="60" t="s">
        <v>481</v>
      </c>
    </row>
    <row r="812" spans="31:31" x14ac:dyDescent="0.25">
      <c r="AE812" s="60" t="s">
        <v>481</v>
      </c>
    </row>
    <row r="813" spans="31:31" x14ac:dyDescent="0.25">
      <c r="AE813" s="60" t="s">
        <v>481</v>
      </c>
    </row>
    <row r="814" spans="31:31" x14ac:dyDescent="0.25">
      <c r="AE814" s="60" t="s">
        <v>481</v>
      </c>
    </row>
    <row r="815" spans="31:31" x14ac:dyDescent="0.25">
      <c r="AE815" s="60" t="s">
        <v>481</v>
      </c>
    </row>
    <row r="816" spans="31:31" x14ac:dyDescent="0.25">
      <c r="AE816" s="60" t="s">
        <v>481</v>
      </c>
    </row>
    <row r="817" spans="31:31" x14ac:dyDescent="0.25">
      <c r="AE817" s="60" t="s">
        <v>481</v>
      </c>
    </row>
    <row r="818" spans="31:31" x14ac:dyDescent="0.25">
      <c r="AE818" s="60" t="s">
        <v>481</v>
      </c>
    </row>
    <row r="819" spans="31:31" x14ac:dyDescent="0.25">
      <c r="AE819" s="60" t="s">
        <v>481</v>
      </c>
    </row>
    <row r="820" spans="31:31" x14ac:dyDescent="0.25">
      <c r="AE820" s="60" t="s">
        <v>481</v>
      </c>
    </row>
    <row r="821" spans="31:31" x14ac:dyDescent="0.25">
      <c r="AE821" s="60" t="s">
        <v>481</v>
      </c>
    </row>
    <row r="822" spans="31:31" x14ac:dyDescent="0.25">
      <c r="AE822" s="60" t="s">
        <v>481</v>
      </c>
    </row>
    <row r="823" spans="31:31" x14ac:dyDescent="0.25">
      <c r="AE823" s="60" t="s">
        <v>481</v>
      </c>
    </row>
    <row r="824" spans="31:31" x14ac:dyDescent="0.25">
      <c r="AE824" s="60" t="s">
        <v>481</v>
      </c>
    </row>
    <row r="825" spans="31:31" x14ac:dyDescent="0.25">
      <c r="AE825" s="60" t="s">
        <v>481</v>
      </c>
    </row>
    <row r="826" spans="31:31" x14ac:dyDescent="0.25">
      <c r="AE826" s="60" t="s">
        <v>481</v>
      </c>
    </row>
    <row r="827" spans="31:31" x14ac:dyDescent="0.25">
      <c r="AE827" s="60" t="s">
        <v>481</v>
      </c>
    </row>
    <row r="850" spans="31:31" x14ac:dyDescent="0.25">
      <c r="AE850" s="60" t="s">
        <v>470</v>
      </c>
    </row>
    <row r="851" spans="31:31" x14ac:dyDescent="0.25">
      <c r="AE851" s="60" t="s">
        <v>470</v>
      </c>
    </row>
    <row r="852" spans="31:31" x14ac:dyDescent="0.25">
      <c r="AE852" s="60" t="s">
        <v>470</v>
      </c>
    </row>
    <row r="853" spans="31:31" x14ac:dyDescent="0.25">
      <c r="AE853" s="60" t="s">
        <v>470</v>
      </c>
    </row>
    <row r="854" spans="31:31" x14ac:dyDescent="0.25">
      <c r="AE854" s="60" t="s">
        <v>470</v>
      </c>
    </row>
    <row r="855" spans="31:31" x14ac:dyDescent="0.25">
      <c r="AE855" s="60" t="s">
        <v>470</v>
      </c>
    </row>
    <row r="856" spans="31:31" x14ac:dyDescent="0.25">
      <c r="AE856" s="60" t="s">
        <v>470</v>
      </c>
    </row>
    <row r="857" spans="31:31" x14ac:dyDescent="0.25">
      <c r="AE857" s="60" t="s">
        <v>470</v>
      </c>
    </row>
    <row r="858" spans="31:31" x14ac:dyDescent="0.25">
      <c r="AE858" s="60" t="s">
        <v>470</v>
      </c>
    </row>
    <row r="859" spans="31:31" x14ac:dyDescent="0.25">
      <c r="AE859" s="60" t="s">
        <v>470</v>
      </c>
    </row>
    <row r="860" spans="31:31" x14ac:dyDescent="0.25">
      <c r="AE860" s="60" t="s">
        <v>470</v>
      </c>
    </row>
    <row r="861" spans="31:31" x14ac:dyDescent="0.25">
      <c r="AE861" s="60" t="s">
        <v>470</v>
      </c>
    </row>
    <row r="862" spans="31:31" x14ac:dyDescent="0.25">
      <c r="AE862" s="60" t="s">
        <v>470</v>
      </c>
    </row>
    <row r="863" spans="31:31" x14ac:dyDescent="0.25">
      <c r="AE863" s="60" t="s">
        <v>470</v>
      </c>
    </row>
    <row r="864" spans="31:31" x14ac:dyDescent="0.25">
      <c r="AE864" s="60" t="s">
        <v>470</v>
      </c>
    </row>
    <row r="865" spans="31:31" x14ac:dyDescent="0.25">
      <c r="AE865" s="60" t="s">
        <v>470</v>
      </c>
    </row>
    <row r="866" spans="31:31" x14ac:dyDescent="0.25">
      <c r="AE866" s="60" t="s">
        <v>470</v>
      </c>
    </row>
    <row r="867" spans="31:31" x14ac:dyDescent="0.25">
      <c r="AE867" s="60" t="s">
        <v>470</v>
      </c>
    </row>
    <row r="868" spans="31:31" x14ac:dyDescent="0.25">
      <c r="AE868" s="60" t="s">
        <v>470</v>
      </c>
    </row>
    <row r="869" spans="31:31" x14ac:dyDescent="0.25">
      <c r="AE869" s="60" t="s">
        <v>470</v>
      </c>
    </row>
    <row r="870" spans="31:31" x14ac:dyDescent="0.25">
      <c r="AE870" s="60" t="s">
        <v>470</v>
      </c>
    </row>
    <row r="871" spans="31:31" x14ac:dyDescent="0.25">
      <c r="AE871" s="60" t="s">
        <v>470</v>
      </c>
    </row>
    <row r="872" spans="31:31" x14ac:dyDescent="0.25">
      <c r="AE872" s="60" t="s">
        <v>471</v>
      </c>
    </row>
    <row r="873" spans="31:31" x14ac:dyDescent="0.25">
      <c r="AE873" s="60" t="s">
        <v>471</v>
      </c>
    </row>
    <row r="874" spans="31:31" x14ac:dyDescent="0.25">
      <c r="AE874" s="60" t="s">
        <v>471</v>
      </c>
    </row>
    <row r="875" spans="31:31" x14ac:dyDescent="0.25">
      <c r="AE875" s="60" t="s">
        <v>471</v>
      </c>
    </row>
    <row r="876" spans="31:31" x14ac:dyDescent="0.25">
      <c r="AE876" s="60" t="s">
        <v>471</v>
      </c>
    </row>
    <row r="877" spans="31:31" x14ac:dyDescent="0.25">
      <c r="AE877" s="60" t="s">
        <v>471</v>
      </c>
    </row>
    <row r="878" spans="31:31" x14ac:dyDescent="0.25">
      <c r="AE878" s="60" t="s">
        <v>471</v>
      </c>
    </row>
    <row r="879" spans="31:31" x14ac:dyDescent="0.25">
      <c r="AE879" s="60" t="s">
        <v>471</v>
      </c>
    </row>
    <row r="880" spans="31:31" x14ac:dyDescent="0.25">
      <c r="AE880" s="60" t="s">
        <v>471</v>
      </c>
    </row>
    <row r="881" spans="31:31" x14ac:dyDescent="0.25">
      <c r="AE881" s="60" t="s">
        <v>471</v>
      </c>
    </row>
    <row r="882" spans="31:31" x14ac:dyDescent="0.25">
      <c r="AE882" s="60" t="s">
        <v>471</v>
      </c>
    </row>
    <row r="883" spans="31:31" x14ac:dyDescent="0.25">
      <c r="AE883" s="60" t="s">
        <v>471</v>
      </c>
    </row>
    <row r="884" spans="31:31" x14ac:dyDescent="0.25">
      <c r="AE884" s="60" t="s">
        <v>471</v>
      </c>
    </row>
    <row r="885" spans="31:31" x14ac:dyDescent="0.25">
      <c r="AE885" s="60" t="s">
        <v>471</v>
      </c>
    </row>
    <row r="886" spans="31:31" x14ac:dyDescent="0.25">
      <c r="AE886" s="60" t="s">
        <v>471</v>
      </c>
    </row>
    <row r="887" spans="31:31" x14ac:dyDescent="0.25">
      <c r="AE887" s="60" t="s">
        <v>471</v>
      </c>
    </row>
    <row r="888" spans="31:31" x14ac:dyDescent="0.25">
      <c r="AE888" s="60" t="s">
        <v>471</v>
      </c>
    </row>
    <row r="889" spans="31:31" x14ac:dyDescent="0.25">
      <c r="AE889" s="60" t="s">
        <v>471</v>
      </c>
    </row>
    <row r="890" spans="31:31" x14ac:dyDescent="0.25">
      <c r="AE890" s="60" t="s">
        <v>471</v>
      </c>
    </row>
    <row r="891" spans="31:31" x14ac:dyDescent="0.25">
      <c r="AE891" s="60" t="s">
        <v>471</v>
      </c>
    </row>
    <row r="892" spans="31:31" x14ac:dyDescent="0.25">
      <c r="AE892" s="60" t="s">
        <v>471</v>
      </c>
    </row>
    <row r="893" spans="31:31" x14ac:dyDescent="0.25">
      <c r="AE893" s="60" t="s">
        <v>471</v>
      </c>
    </row>
    <row r="894" spans="31:31" x14ac:dyDescent="0.25">
      <c r="AE894" s="60" t="s">
        <v>481</v>
      </c>
    </row>
    <row r="895" spans="31:31" x14ac:dyDescent="0.25">
      <c r="AE895" s="60" t="s">
        <v>481</v>
      </c>
    </row>
    <row r="896" spans="31:31" x14ac:dyDescent="0.25">
      <c r="AE896" s="60" t="s">
        <v>481</v>
      </c>
    </row>
    <row r="897" spans="31:31" x14ac:dyDescent="0.25">
      <c r="AE897" s="60" t="s">
        <v>481</v>
      </c>
    </row>
    <row r="898" spans="31:31" x14ac:dyDescent="0.25">
      <c r="AE898" s="60" t="s">
        <v>481</v>
      </c>
    </row>
    <row r="899" spans="31:31" x14ac:dyDescent="0.25">
      <c r="AE899" s="60" t="s">
        <v>481</v>
      </c>
    </row>
    <row r="900" spans="31:31" x14ac:dyDescent="0.25">
      <c r="AE900" s="60" t="s">
        <v>481</v>
      </c>
    </row>
    <row r="901" spans="31:31" x14ac:dyDescent="0.25">
      <c r="AE901" s="60" t="s">
        <v>481</v>
      </c>
    </row>
    <row r="902" spans="31:31" x14ac:dyDescent="0.25">
      <c r="AE902" s="60" t="s">
        <v>481</v>
      </c>
    </row>
    <row r="903" spans="31:31" x14ac:dyDescent="0.25">
      <c r="AE903" s="60" t="s">
        <v>481</v>
      </c>
    </row>
    <row r="904" spans="31:31" x14ac:dyDescent="0.25">
      <c r="AE904" s="60" t="s">
        <v>481</v>
      </c>
    </row>
    <row r="905" spans="31:31" x14ac:dyDescent="0.25">
      <c r="AE905" s="60" t="s">
        <v>481</v>
      </c>
    </row>
    <row r="906" spans="31:31" x14ac:dyDescent="0.25">
      <c r="AE906" s="60" t="s">
        <v>481</v>
      </c>
    </row>
    <row r="907" spans="31:31" x14ac:dyDescent="0.25">
      <c r="AE907" s="60" t="s">
        <v>481</v>
      </c>
    </row>
    <row r="908" spans="31:31" x14ac:dyDescent="0.25">
      <c r="AE908" s="60" t="s">
        <v>481</v>
      </c>
    </row>
    <row r="909" spans="31:31" x14ac:dyDescent="0.25">
      <c r="AE909" s="60" t="s">
        <v>481</v>
      </c>
    </row>
    <row r="910" spans="31:31" x14ac:dyDescent="0.25">
      <c r="AE910" s="60" t="s">
        <v>481</v>
      </c>
    </row>
    <row r="911" spans="31:31" x14ac:dyDescent="0.25">
      <c r="AE911" s="60" t="s">
        <v>481</v>
      </c>
    </row>
    <row r="912" spans="31:31" x14ac:dyDescent="0.25">
      <c r="AE912" s="60" t="s">
        <v>481</v>
      </c>
    </row>
    <row r="913" spans="31:31" x14ac:dyDescent="0.25">
      <c r="AE913" s="60" t="s">
        <v>481</v>
      </c>
    </row>
    <row r="914" spans="31:31" x14ac:dyDescent="0.25">
      <c r="AE914" s="60" t="s">
        <v>481</v>
      </c>
    </row>
    <row r="915" spans="31:31" x14ac:dyDescent="0.25">
      <c r="AE915" s="60" t="s">
        <v>481</v>
      </c>
    </row>
  </sheetData>
  <sheetProtection algorithmName="SHA-512" hashValue="Gt+RIrUaLTcWYw/WMh6YFpDht9/+xw9kF/Hr3FqKH9gA6Ne7z13oAkEvfHoDs2ANwjGDvmVxxQrHDbhvOzwuLQ==" saltValue="sdng9dW1eboP8MQ05kXHiA==" spinCount="100000" sheet="1" objects="1" scenarios="1"/>
  <mergeCells count="55">
    <mergeCell ref="C75:C77"/>
    <mergeCell ref="C79:C80"/>
    <mergeCell ref="B82:D82"/>
    <mergeCell ref="C68:C70"/>
    <mergeCell ref="C72:C73"/>
    <mergeCell ref="B78:F78"/>
    <mergeCell ref="B81:F81"/>
    <mergeCell ref="C58:C64"/>
    <mergeCell ref="C46:C48"/>
    <mergeCell ref="C50:C52"/>
    <mergeCell ref="C54:C56"/>
    <mergeCell ref="C36:C40"/>
    <mergeCell ref="D16:D18"/>
    <mergeCell ref="C22:C28"/>
    <mergeCell ref="C30:C32"/>
    <mergeCell ref="B29:F29"/>
    <mergeCell ref="B33:F33"/>
    <mergeCell ref="B35:F35"/>
    <mergeCell ref="B43:F43"/>
    <mergeCell ref="B45:F45"/>
    <mergeCell ref="B49:F49"/>
    <mergeCell ref="B53:F53"/>
    <mergeCell ref="B2:F2"/>
    <mergeCell ref="B3:F3"/>
    <mergeCell ref="B5:F5"/>
    <mergeCell ref="B11:F11"/>
    <mergeCell ref="B13:F13"/>
    <mergeCell ref="G5:H5"/>
    <mergeCell ref="G11:H11"/>
    <mergeCell ref="G15:H15"/>
    <mergeCell ref="B19:F19"/>
    <mergeCell ref="B21:F21"/>
    <mergeCell ref="G13:H13"/>
    <mergeCell ref="G19:H19"/>
    <mergeCell ref="G21:H21"/>
    <mergeCell ref="B15:F15"/>
    <mergeCell ref="B57:F57"/>
    <mergeCell ref="B65:F65"/>
    <mergeCell ref="B67:F67"/>
    <mergeCell ref="B71:F71"/>
    <mergeCell ref="B74:F74"/>
    <mergeCell ref="G29:H29"/>
    <mergeCell ref="G33:H33"/>
    <mergeCell ref="G35:H35"/>
    <mergeCell ref="G43:H43"/>
    <mergeCell ref="G45:H45"/>
    <mergeCell ref="G71:H71"/>
    <mergeCell ref="G74:H74"/>
    <mergeCell ref="G78:H78"/>
    <mergeCell ref="G81:H81"/>
    <mergeCell ref="G49:H49"/>
    <mergeCell ref="G53:H53"/>
    <mergeCell ref="G57:H57"/>
    <mergeCell ref="G65:H65"/>
    <mergeCell ref="G67:H67"/>
  </mergeCells>
  <hyperlinks>
    <hyperlink ref="B2" r:id="rId1" display="http://www.designlights.org/search" xr:uid="{886F1BE8-3E94-40A9-A74C-A8DF1DA9EA9F}"/>
  </hyperlinks>
  <pageMargins left="0.7" right="0.7" top="0.75" bottom="0.75" header="0.3" footer="0.3"/>
  <pageSetup orientation="portrait" r:id="rId2"/>
  <ignoredErrors>
    <ignoredError sqref="F7:F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A9EA-4596-4C40-AE1C-B1F259A1573F}">
  <sheetPr codeName="Sheet3"/>
  <dimension ref="B2:AN981"/>
  <sheetViews>
    <sheetView workbookViewId="0">
      <selection activeCell="B21" sqref="B21"/>
    </sheetView>
  </sheetViews>
  <sheetFormatPr defaultRowHeight="15" x14ac:dyDescent="0.25"/>
  <cols>
    <col min="1" max="1" width="4.5703125" customWidth="1"/>
    <col min="2" max="2" width="13.7109375" customWidth="1"/>
    <col min="3" max="3" width="22.85546875" customWidth="1"/>
    <col min="4" max="4" width="9.140625" customWidth="1"/>
    <col min="5" max="5" width="9" customWidth="1"/>
    <col min="6" max="6" width="4.5703125" customWidth="1"/>
    <col min="7" max="7" width="19.42578125" bestFit="1" customWidth="1"/>
    <col min="8" max="10" width="19.42578125" customWidth="1"/>
    <col min="11" max="11" width="4.5703125" customWidth="1"/>
    <col min="12" max="12" width="42.140625" bestFit="1" customWidth="1"/>
    <col min="13" max="13" width="4.5703125" customWidth="1"/>
    <col min="14" max="14" width="42.140625" customWidth="1"/>
    <col min="15" max="15" width="4.5703125" customWidth="1"/>
    <col min="16" max="16" width="35.28515625" bestFit="1" customWidth="1"/>
    <col min="17" max="17" width="4.5703125" customWidth="1"/>
    <col min="18" max="19" width="18.85546875" hidden="1" customWidth="1"/>
    <col min="20" max="20" width="9.140625" hidden="1" customWidth="1"/>
    <col min="21" max="21" width="18.28515625" hidden="1" customWidth="1"/>
    <col min="22" max="23" width="9.140625" hidden="1" customWidth="1"/>
    <col min="24" max="24" width="18.28515625" hidden="1" customWidth="1"/>
    <col min="25" max="25" width="40.42578125" hidden="1" customWidth="1"/>
    <col min="26" max="26" width="44.5703125" hidden="1" customWidth="1"/>
    <col min="27" max="28" width="0" hidden="1" customWidth="1"/>
    <col min="29" max="29" width="19.42578125" customWidth="1"/>
    <col min="30" max="30" width="41.140625" customWidth="1"/>
    <col min="31" max="33" width="19.42578125" customWidth="1"/>
  </cols>
  <sheetData>
    <row r="2" spans="2:40" ht="15" customHeight="1" x14ac:dyDescent="0.25">
      <c r="B2" s="2" t="s">
        <v>225</v>
      </c>
      <c r="C2" s="6" t="s">
        <v>241</v>
      </c>
      <c r="D2" s="13" t="s">
        <v>226</v>
      </c>
      <c r="E2" s="6" t="s">
        <v>242</v>
      </c>
      <c r="G2" s="2" t="s">
        <v>0</v>
      </c>
      <c r="H2" s="6" t="s">
        <v>263</v>
      </c>
      <c r="I2" s="6" t="s">
        <v>465</v>
      </c>
      <c r="J2" s="6" t="s">
        <v>466</v>
      </c>
      <c r="K2" s="1"/>
      <c r="L2" s="2" t="s">
        <v>1</v>
      </c>
      <c r="M2" s="1"/>
      <c r="N2" s="2" t="s">
        <v>467</v>
      </c>
      <c r="O2" s="1"/>
      <c r="P2" s="2" t="s">
        <v>472</v>
      </c>
      <c r="Q2" s="1"/>
      <c r="R2" s="7" t="s">
        <v>2</v>
      </c>
      <c r="S2" s="8" t="s">
        <v>3</v>
      </c>
      <c r="T2" s="1"/>
      <c r="U2" s="7" t="s">
        <v>2</v>
      </c>
      <c r="V2" s="8" t="s">
        <v>3</v>
      </c>
      <c r="W2" s="1"/>
      <c r="X2" s="7" t="s">
        <v>2</v>
      </c>
      <c r="Y2" s="8" t="s">
        <v>3</v>
      </c>
      <c r="Z2" s="2" t="s">
        <v>294</v>
      </c>
      <c r="AA2" s="2" t="s">
        <v>295</v>
      </c>
      <c r="AC2" s="2" t="s">
        <v>0</v>
      </c>
      <c r="AD2" s="6" t="s">
        <v>263</v>
      </c>
      <c r="AE2" s="6" t="s">
        <v>465</v>
      </c>
      <c r="AF2" s="6" t="s">
        <v>466</v>
      </c>
      <c r="AG2" s="6" t="s">
        <v>293</v>
      </c>
    </row>
    <row r="3" spans="2:40" x14ac:dyDescent="0.25">
      <c r="B3" s="3" t="s">
        <v>232</v>
      </c>
      <c r="C3" s="3" t="s">
        <v>243</v>
      </c>
      <c r="D3" s="14">
        <v>2698</v>
      </c>
      <c r="E3" s="16">
        <v>0.52</v>
      </c>
      <c r="G3" s="3" t="s">
        <v>4</v>
      </c>
      <c r="H3" s="3" t="s">
        <v>264</v>
      </c>
      <c r="I3" s="3" t="s">
        <v>277</v>
      </c>
      <c r="J3" s="3" t="s">
        <v>542</v>
      </c>
      <c r="K3" s="1"/>
      <c r="L3" s="3" t="s">
        <v>5</v>
      </c>
      <c r="M3" s="1"/>
      <c r="N3" s="4" t="s">
        <v>468</v>
      </c>
      <c r="O3" s="1"/>
      <c r="P3" s="3" t="s">
        <v>8</v>
      </c>
      <c r="Q3" s="1"/>
      <c r="R3" s="9" t="s">
        <v>4</v>
      </c>
      <c r="S3" s="10" t="s">
        <v>6</v>
      </c>
      <c r="T3" s="1"/>
      <c r="U3" s="9" t="s">
        <v>7</v>
      </c>
      <c r="V3" s="10" t="s">
        <v>8</v>
      </c>
      <c r="W3" s="1"/>
      <c r="X3" s="9" t="s">
        <v>4</v>
      </c>
      <c r="Y3" s="10" t="s">
        <v>9</v>
      </c>
      <c r="Z3" s="3" t="str">
        <f t="shared" ref="Z3:Z8" si="0">_xlfn.CONCAT($G$3," ",$L$3," ",P3)</f>
        <v>CFL - E26 / E12 Base Magnetic Ballast 9W</v>
      </c>
      <c r="AA3" s="3"/>
      <c r="AC3" s="3" t="s">
        <v>4</v>
      </c>
      <c r="AD3" s="3" t="s">
        <v>5</v>
      </c>
      <c r="AE3" s="4" t="s">
        <v>468</v>
      </c>
      <c r="AF3" s="3" t="s">
        <v>8</v>
      </c>
      <c r="AG3" s="4">
        <v>12</v>
      </c>
      <c r="AI3" s="21" t="s">
        <v>562</v>
      </c>
    </row>
    <row r="4" spans="2:40" x14ac:dyDescent="0.25">
      <c r="B4" s="3" t="s">
        <v>233</v>
      </c>
      <c r="C4" s="3" t="s">
        <v>244</v>
      </c>
      <c r="D4" s="14">
        <v>4093</v>
      </c>
      <c r="E4" s="16">
        <v>0.71</v>
      </c>
      <c r="G4" s="3" t="s">
        <v>10</v>
      </c>
      <c r="H4" s="3" t="s">
        <v>265</v>
      </c>
      <c r="I4" s="3" t="s">
        <v>278</v>
      </c>
      <c r="J4" s="3" t="s">
        <v>543</v>
      </c>
      <c r="K4" s="1"/>
      <c r="L4" s="4" t="s">
        <v>11</v>
      </c>
      <c r="M4" s="1"/>
      <c r="N4" s="1"/>
      <c r="O4" s="1"/>
      <c r="P4" s="3" t="s">
        <v>13</v>
      </c>
      <c r="Q4" s="1"/>
      <c r="R4" s="9" t="s">
        <v>4</v>
      </c>
      <c r="S4" s="10" t="s">
        <v>12</v>
      </c>
      <c r="T4" s="1"/>
      <c r="U4" s="9" t="s">
        <v>7</v>
      </c>
      <c r="V4" s="10" t="s">
        <v>13</v>
      </c>
      <c r="W4" s="1"/>
      <c r="X4" s="9" t="s">
        <v>4</v>
      </c>
      <c r="Y4" s="10" t="s">
        <v>14</v>
      </c>
      <c r="Z4" s="3" t="str">
        <f t="shared" si="0"/>
        <v>CFL - E26 / E12 Base Magnetic Ballast 13W</v>
      </c>
      <c r="AA4" s="3"/>
      <c r="AC4" s="3" t="s">
        <v>4</v>
      </c>
      <c r="AD4" s="3" t="s">
        <v>5</v>
      </c>
      <c r="AE4" s="4" t="s">
        <v>468</v>
      </c>
      <c r="AF4" s="3" t="s">
        <v>13</v>
      </c>
      <c r="AG4" s="4">
        <v>17</v>
      </c>
      <c r="AI4" s="21"/>
    </row>
    <row r="5" spans="2:40" x14ac:dyDescent="0.25">
      <c r="B5" s="3" t="s">
        <v>234</v>
      </c>
      <c r="C5" s="3" t="s">
        <v>245</v>
      </c>
      <c r="D5" s="14">
        <v>3890</v>
      </c>
      <c r="E5" s="16">
        <v>0.67</v>
      </c>
      <c r="G5" s="3" t="s">
        <v>555</v>
      </c>
      <c r="H5" s="3" t="s">
        <v>557</v>
      </c>
      <c r="I5" s="3" t="s">
        <v>558</v>
      </c>
      <c r="J5" s="3" t="s">
        <v>559</v>
      </c>
      <c r="K5" s="1"/>
      <c r="L5" s="1"/>
      <c r="M5" s="1"/>
      <c r="N5" s="2" t="s">
        <v>469</v>
      </c>
      <c r="O5" s="1"/>
      <c r="P5" s="3" t="s">
        <v>79</v>
      </c>
      <c r="Q5" s="1"/>
      <c r="R5" s="9" t="s">
        <v>4</v>
      </c>
      <c r="S5" s="10" t="s">
        <v>15</v>
      </c>
      <c r="T5" s="1"/>
      <c r="U5" s="9" t="s">
        <v>7</v>
      </c>
      <c r="V5" s="10" t="s">
        <v>16</v>
      </c>
      <c r="W5" s="1"/>
      <c r="X5" s="9" t="s">
        <v>4</v>
      </c>
      <c r="Y5" s="10" t="s">
        <v>17</v>
      </c>
      <c r="Z5" s="3" t="str">
        <f t="shared" si="0"/>
        <v>CFL - E26 / E12 Base Magnetic Ballast 15W</v>
      </c>
      <c r="AA5" s="3"/>
      <c r="AC5" s="3" t="s">
        <v>4</v>
      </c>
      <c r="AD5" s="3" t="s">
        <v>5</v>
      </c>
      <c r="AE5" s="4" t="s">
        <v>468</v>
      </c>
      <c r="AF5" s="3" t="s">
        <v>79</v>
      </c>
      <c r="AG5" s="4">
        <v>20</v>
      </c>
      <c r="AI5" cm="1">
        <f t="array" ref="AI5">_xlfn.XLOOKUP(AK5&amp;AL5&amp;AM5&amp;AN5,$AC$3:$AC$886&amp;$AD$3:$AD$886&amp;$AE$3:$AE$886&amp;$AF$3:$AF$886,$AG$3:$AG$886)</f>
        <v>16</v>
      </c>
      <c r="AJ5" t="s">
        <v>292</v>
      </c>
      <c r="AK5" s="3" t="s">
        <v>4</v>
      </c>
      <c r="AL5" s="4" t="s">
        <v>11</v>
      </c>
      <c r="AM5" s="4" t="s">
        <v>468</v>
      </c>
      <c r="AN5" s="3" t="s">
        <v>79</v>
      </c>
    </row>
    <row r="6" spans="2:40" x14ac:dyDescent="0.25">
      <c r="B6" s="3" t="s">
        <v>235</v>
      </c>
      <c r="C6" s="3" t="s">
        <v>235</v>
      </c>
      <c r="D6" s="14">
        <v>5571</v>
      </c>
      <c r="E6" s="16">
        <v>1</v>
      </c>
      <c r="G6" s="3" t="s">
        <v>18</v>
      </c>
      <c r="H6" s="3" t="s">
        <v>266</v>
      </c>
      <c r="I6" s="3" t="s">
        <v>279</v>
      </c>
      <c r="J6" s="3" t="s">
        <v>544</v>
      </c>
      <c r="K6" s="1"/>
      <c r="L6" s="2" t="s">
        <v>19</v>
      </c>
      <c r="M6" s="1"/>
      <c r="N6" s="4" t="s">
        <v>468</v>
      </c>
      <c r="O6" s="1"/>
      <c r="P6" s="3" t="s">
        <v>16</v>
      </c>
      <c r="Q6" s="1"/>
      <c r="R6" s="9" t="s">
        <v>4</v>
      </c>
      <c r="S6" s="10" t="s">
        <v>20</v>
      </c>
      <c r="T6" s="1"/>
      <c r="U6" s="9" t="s">
        <v>7</v>
      </c>
      <c r="V6" s="10" t="s">
        <v>21</v>
      </c>
      <c r="W6" s="1"/>
      <c r="X6" s="9" t="s">
        <v>4</v>
      </c>
      <c r="Y6" s="10" t="s">
        <v>22</v>
      </c>
      <c r="Z6" s="3" t="str">
        <f t="shared" si="0"/>
        <v>CFL - E26 / E12 Base Magnetic Ballast 18W</v>
      </c>
      <c r="AA6" s="3"/>
      <c r="AC6" s="3" t="s">
        <v>4</v>
      </c>
      <c r="AD6" s="3" t="s">
        <v>5</v>
      </c>
      <c r="AE6" s="4" t="s">
        <v>468</v>
      </c>
      <c r="AF6" s="3" t="s">
        <v>16</v>
      </c>
      <c r="AG6" s="4">
        <v>24</v>
      </c>
      <c r="AI6" cm="1">
        <f t="array" ref="AI6">_xlfn.XLOOKUP(1,(AK5=$AC$3:$AC$886)*(AL5=$AD$3:$AD$886)*(AM5=$AE$3:$AE$886)*(AN5=$AF$3:$AF$886),$AG$3:$AG$886)</f>
        <v>16</v>
      </c>
      <c r="AJ6" t="s">
        <v>561</v>
      </c>
    </row>
    <row r="7" spans="2:40" x14ac:dyDescent="0.25">
      <c r="B7" s="3" t="s">
        <v>236</v>
      </c>
      <c r="C7" s="3" t="s">
        <v>249</v>
      </c>
      <c r="D7" s="14">
        <v>3038</v>
      </c>
      <c r="E7" s="16">
        <v>0.65</v>
      </c>
      <c r="G7" s="3" t="s">
        <v>23</v>
      </c>
      <c r="H7" s="3" t="s">
        <v>267</v>
      </c>
      <c r="I7" s="3" t="s">
        <v>280</v>
      </c>
      <c r="J7" s="3" t="s">
        <v>545</v>
      </c>
      <c r="K7" s="1"/>
      <c r="L7" s="3" t="s">
        <v>5</v>
      </c>
      <c r="M7" s="1"/>
      <c r="N7" s="4" t="s">
        <v>470</v>
      </c>
      <c r="O7" s="1"/>
      <c r="P7" s="3" t="s">
        <v>84</v>
      </c>
      <c r="Q7" s="1"/>
      <c r="R7" s="9" t="s">
        <v>4</v>
      </c>
      <c r="S7" s="10" t="s">
        <v>24</v>
      </c>
      <c r="T7" s="1"/>
      <c r="U7" s="9" t="s">
        <v>7</v>
      </c>
      <c r="V7" s="10" t="s">
        <v>25</v>
      </c>
      <c r="W7" s="1"/>
      <c r="X7" s="9" t="s">
        <v>10</v>
      </c>
      <c r="Y7" s="10" t="s">
        <v>9</v>
      </c>
      <c r="Z7" s="3" t="str">
        <f t="shared" si="0"/>
        <v>CFL - E26 / E12 Base Magnetic Ballast 19W</v>
      </c>
      <c r="AA7" s="3"/>
      <c r="AC7" s="3" t="s">
        <v>4</v>
      </c>
      <c r="AD7" s="3" t="s">
        <v>5</v>
      </c>
      <c r="AE7" s="4" t="s">
        <v>468</v>
      </c>
      <c r="AF7" s="3" t="s">
        <v>84</v>
      </c>
      <c r="AG7" s="4">
        <v>25</v>
      </c>
    </row>
    <row r="8" spans="2:40" x14ac:dyDescent="0.25">
      <c r="B8" s="3" t="s">
        <v>237</v>
      </c>
      <c r="C8" s="3" t="s">
        <v>248</v>
      </c>
      <c r="D8" s="14">
        <v>6138</v>
      </c>
      <c r="E8" s="16">
        <v>0.85</v>
      </c>
      <c r="G8" s="3" t="s">
        <v>26</v>
      </c>
      <c r="H8" s="3" t="s">
        <v>268</v>
      </c>
      <c r="I8" s="3" t="s">
        <v>281</v>
      </c>
      <c r="J8" s="3" t="s">
        <v>546</v>
      </c>
      <c r="K8" s="1"/>
      <c r="L8" s="4" t="s">
        <v>11</v>
      </c>
      <c r="M8" s="1"/>
      <c r="N8" s="4" t="s">
        <v>471</v>
      </c>
      <c r="O8" s="1"/>
      <c r="P8" s="3" t="s">
        <v>21</v>
      </c>
      <c r="Q8" s="1"/>
      <c r="R8" s="9" t="s">
        <v>4</v>
      </c>
      <c r="S8" s="10" t="s">
        <v>27</v>
      </c>
      <c r="T8" s="1"/>
      <c r="U8" s="9" t="s">
        <v>28</v>
      </c>
      <c r="V8" s="10" t="s">
        <v>29</v>
      </c>
      <c r="W8" s="1"/>
      <c r="X8" s="9" t="s">
        <v>10</v>
      </c>
      <c r="Y8" s="10" t="s">
        <v>14</v>
      </c>
      <c r="Z8" s="3" t="str">
        <f t="shared" si="0"/>
        <v>CFL - E26 / E12 Base Magnetic Ballast 23W</v>
      </c>
      <c r="AA8" s="3"/>
      <c r="AC8" s="3" t="s">
        <v>4</v>
      </c>
      <c r="AD8" s="3" t="s">
        <v>5</v>
      </c>
      <c r="AE8" s="4" t="s">
        <v>468</v>
      </c>
      <c r="AF8" s="3" t="s">
        <v>21</v>
      </c>
      <c r="AG8" s="4">
        <v>30</v>
      </c>
    </row>
    <row r="9" spans="2:40" x14ac:dyDescent="0.25">
      <c r="B9" s="3" t="s">
        <v>238</v>
      </c>
      <c r="C9" s="3" t="s">
        <v>247</v>
      </c>
      <c r="D9" s="14">
        <v>4661</v>
      </c>
      <c r="E9" s="16">
        <v>0.79</v>
      </c>
      <c r="G9" s="3" t="s">
        <v>30</v>
      </c>
      <c r="H9" s="3" t="s">
        <v>269</v>
      </c>
      <c r="I9" s="3" t="s">
        <v>282</v>
      </c>
      <c r="J9" s="3" t="s">
        <v>547</v>
      </c>
      <c r="K9" s="1"/>
      <c r="L9" s="1"/>
      <c r="M9" s="1"/>
      <c r="N9" s="1"/>
      <c r="O9" s="1"/>
      <c r="P9" s="3" t="s">
        <v>150</v>
      </c>
      <c r="Q9" s="1"/>
      <c r="R9" s="9" t="s">
        <v>4</v>
      </c>
      <c r="S9" s="10" t="s">
        <v>31</v>
      </c>
      <c r="T9" s="1"/>
      <c r="U9" s="9" t="s">
        <v>28</v>
      </c>
      <c r="V9" s="10" t="s">
        <v>32</v>
      </c>
      <c r="W9" s="1"/>
      <c r="X9" s="9" t="s">
        <v>10</v>
      </c>
      <c r="Y9" s="10" t="s">
        <v>33</v>
      </c>
      <c r="Z9" s="3" t="str">
        <f>_xlfn.CONCAT($G$3," ",$L$3," ",P11)</f>
        <v>CFL - E26 / E12 Base Magnetic Ballast 42W</v>
      </c>
      <c r="AA9" s="3"/>
      <c r="AC9" s="3" t="s">
        <v>4</v>
      </c>
      <c r="AD9" s="3" t="s">
        <v>5</v>
      </c>
      <c r="AE9" s="4" t="s">
        <v>468</v>
      </c>
      <c r="AF9" s="3" t="s">
        <v>150</v>
      </c>
      <c r="AG9" s="4">
        <v>34</v>
      </c>
    </row>
    <row r="10" spans="2:40" x14ac:dyDescent="0.25">
      <c r="B10" s="3" t="s">
        <v>239</v>
      </c>
      <c r="C10" s="3" t="s">
        <v>239</v>
      </c>
      <c r="D10" s="14">
        <v>3135</v>
      </c>
      <c r="E10" s="16">
        <v>0.85</v>
      </c>
      <c r="G10" s="3" t="s">
        <v>34</v>
      </c>
      <c r="H10" s="3" t="s">
        <v>270</v>
      </c>
      <c r="I10" s="3" t="s">
        <v>283</v>
      </c>
      <c r="J10" s="3" t="s">
        <v>548</v>
      </c>
      <c r="K10" s="1"/>
      <c r="L10" s="2" t="s">
        <v>475</v>
      </c>
      <c r="M10" s="1"/>
      <c r="N10" s="2" t="s">
        <v>474</v>
      </c>
      <c r="O10" s="1"/>
      <c r="P10" s="3" t="s">
        <v>152</v>
      </c>
      <c r="Q10" s="1"/>
      <c r="R10" s="9" t="s">
        <v>10</v>
      </c>
      <c r="S10" s="10" t="s">
        <v>6</v>
      </c>
      <c r="T10" s="1"/>
      <c r="U10" s="9" t="s">
        <v>28</v>
      </c>
      <c r="V10" s="10" t="s">
        <v>35</v>
      </c>
      <c r="W10" s="1"/>
      <c r="X10" s="9" t="s">
        <v>10</v>
      </c>
      <c r="Y10" s="10" t="s">
        <v>22</v>
      </c>
      <c r="Z10" s="3" t="str">
        <f t="shared" ref="Z10:Z15" si="1">_xlfn.CONCAT($G$3," ",$L$4," ",P3)</f>
        <v>CFL - E26 / E12 Base Electronic Ballast 9W</v>
      </c>
      <c r="AA10" s="3"/>
      <c r="AC10" s="3" t="s">
        <v>4</v>
      </c>
      <c r="AD10" s="3" t="s">
        <v>5</v>
      </c>
      <c r="AE10" s="4" t="s">
        <v>468</v>
      </c>
      <c r="AF10" s="3" t="s">
        <v>152</v>
      </c>
      <c r="AG10" s="4">
        <v>42</v>
      </c>
    </row>
    <row r="11" spans="2:40" x14ac:dyDescent="0.25">
      <c r="B11" s="4" t="s">
        <v>240</v>
      </c>
      <c r="C11" s="4" t="s">
        <v>246</v>
      </c>
      <c r="D11" s="15">
        <v>3379</v>
      </c>
      <c r="E11" s="17">
        <v>0.67</v>
      </c>
      <c r="G11" s="3" t="s">
        <v>36</v>
      </c>
      <c r="H11" s="3" t="s">
        <v>271</v>
      </c>
      <c r="I11" s="3" t="s">
        <v>284</v>
      </c>
      <c r="J11" s="3" t="s">
        <v>549</v>
      </c>
      <c r="K11" s="1"/>
      <c r="L11" s="4" t="s">
        <v>5</v>
      </c>
      <c r="M11" s="1"/>
      <c r="N11" s="4" t="s">
        <v>468</v>
      </c>
      <c r="O11" s="1"/>
      <c r="P11" s="4" t="s">
        <v>25</v>
      </c>
      <c r="Q11" s="1"/>
      <c r="R11" s="9" t="s">
        <v>10</v>
      </c>
      <c r="S11" s="10" t="s">
        <v>37</v>
      </c>
      <c r="T11" s="1"/>
      <c r="U11" s="9" t="s">
        <v>28</v>
      </c>
      <c r="V11" s="10" t="s">
        <v>38</v>
      </c>
      <c r="W11" s="1"/>
      <c r="X11" s="9" t="s">
        <v>23</v>
      </c>
      <c r="Y11" s="10" t="s">
        <v>9</v>
      </c>
      <c r="Z11" s="3" t="str">
        <f t="shared" si="1"/>
        <v>CFL - E26 / E12 Base Electronic Ballast 13W</v>
      </c>
      <c r="AA11" s="3"/>
      <c r="AC11" s="3" t="s">
        <v>4</v>
      </c>
      <c r="AD11" s="3" t="s">
        <v>5</v>
      </c>
      <c r="AE11" s="4" t="s">
        <v>468</v>
      </c>
      <c r="AF11" s="4" t="s">
        <v>25</v>
      </c>
      <c r="AG11" s="4">
        <v>55</v>
      </c>
    </row>
    <row r="12" spans="2:40" x14ac:dyDescent="0.25">
      <c r="B12" s="4" t="s">
        <v>568</v>
      </c>
      <c r="C12" s="4" t="s">
        <v>569</v>
      </c>
      <c r="D12" s="15">
        <v>8760</v>
      </c>
      <c r="E12" s="17">
        <v>1</v>
      </c>
      <c r="G12" s="3" t="s">
        <v>74</v>
      </c>
      <c r="H12" s="3" t="s">
        <v>272</v>
      </c>
      <c r="I12" s="3" t="s">
        <v>285</v>
      </c>
      <c r="J12" s="3" t="s">
        <v>550</v>
      </c>
      <c r="K12" s="1"/>
      <c r="L12" s="1"/>
      <c r="M12" s="1"/>
      <c r="N12" s="4" t="s">
        <v>470</v>
      </c>
      <c r="O12" s="1"/>
      <c r="P12" s="1"/>
      <c r="Q12" s="1"/>
      <c r="R12" s="9" t="s">
        <v>10</v>
      </c>
      <c r="S12" s="10" t="s">
        <v>15</v>
      </c>
      <c r="T12" s="1"/>
      <c r="U12" s="9" t="s">
        <v>28</v>
      </c>
      <c r="V12" s="10" t="s">
        <v>39</v>
      </c>
      <c r="W12" s="1"/>
      <c r="X12" s="9" t="s">
        <v>23</v>
      </c>
      <c r="Y12" s="10" t="s">
        <v>14</v>
      </c>
      <c r="Z12" s="3" t="str">
        <f t="shared" si="1"/>
        <v>CFL - E26 / E12 Base Electronic Ballast 15W</v>
      </c>
      <c r="AA12" s="3"/>
      <c r="AC12" s="3" t="s">
        <v>4</v>
      </c>
      <c r="AD12" s="4" t="s">
        <v>11</v>
      </c>
      <c r="AE12" s="4" t="s">
        <v>468</v>
      </c>
      <c r="AF12" s="3" t="s">
        <v>8</v>
      </c>
      <c r="AG12" s="4">
        <v>10</v>
      </c>
    </row>
    <row r="13" spans="2:40" x14ac:dyDescent="0.25">
      <c r="B13" s="4" t="s">
        <v>250</v>
      </c>
      <c r="C13" s="4" t="s">
        <v>251</v>
      </c>
      <c r="D13" s="15">
        <v>4380</v>
      </c>
      <c r="E13" s="17">
        <v>0</v>
      </c>
      <c r="G13" s="3" t="s">
        <v>70</v>
      </c>
      <c r="H13" s="3" t="s">
        <v>273</v>
      </c>
      <c r="I13" s="3" t="s">
        <v>286</v>
      </c>
      <c r="J13" s="3" t="s">
        <v>551</v>
      </c>
      <c r="K13" s="1"/>
      <c r="L13" s="2" t="s">
        <v>40</v>
      </c>
      <c r="M13" s="1"/>
      <c r="N13" s="1"/>
      <c r="O13" s="1"/>
      <c r="P13" s="2" t="s">
        <v>473</v>
      </c>
      <c r="Q13" s="1"/>
      <c r="R13" s="9" t="s">
        <v>10</v>
      </c>
      <c r="S13" s="10" t="s">
        <v>20</v>
      </c>
      <c r="T13" s="1"/>
      <c r="U13" s="9" t="s">
        <v>28</v>
      </c>
      <c r="V13" s="10" t="s">
        <v>41</v>
      </c>
      <c r="W13" s="1"/>
      <c r="X13" s="9" t="s">
        <v>23</v>
      </c>
      <c r="Y13" s="10" t="s">
        <v>17</v>
      </c>
      <c r="Z13" s="3" t="str">
        <f t="shared" si="1"/>
        <v>CFL - E26 / E12 Base Electronic Ballast 18W</v>
      </c>
      <c r="AA13" s="3"/>
      <c r="AC13" s="3" t="s">
        <v>4</v>
      </c>
      <c r="AD13" s="4" t="s">
        <v>11</v>
      </c>
      <c r="AE13" s="4" t="s">
        <v>468</v>
      </c>
      <c r="AF13" s="3" t="s">
        <v>13</v>
      </c>
      <c r="AG13" s="4">
        <v>14</v>
      </c>
    </row>
    <row r="14" spans="2:40" x14ac:dyDescent="0.25">
      <c r="B14" s="1"/>
      <c r="C14" s="1"/>
      <c r="D14" s="1"/>
      <c r="E14" s="1"/>
      <c r="G14" s="3" t="s">
        <v>42</v>
      </c>
      <c r="H14" s="3" t="s">
        <v>274</v>
      </c>
      <c r="I14" s="3" t="s">
        <v>287</v>
      </c>
      <c r="J14" s="3" t="s">
        <v>552</v>
      </c>
      <c r="K14" s="1"/>
      <c r="L14" s="4" t="s">
        <v>5</v>
      </c>
      <c r="M14" s="1"/>
      <c r="N14" s="2" t="s">
        <v>476</v>
      </c>
      <c r="O14" s="1"/>
      <c r="P14" s="3" t="s">
        <v>147</v>
      </c>
      <c r="Q14" s="1"/>
      <c r="R14" s="9" t="s">
        <v>10</v>
      </c>
      <c r="S14" s="10" t="s">
        <v>24</v>
      </c>
      <c r="T14" s="1"/>
      <c r="U14" s="9" t="s">
        <v>28</v>
      </c>
      <c r="V14" s="10" t="s">
        <v>43</v>
      </c>
      <c r="W14" s="1"/>
      <c r="X14" s="9" t="s">
        <v>23</v>
      </c>
      <c r="Y14" s="10" t="s">
        <v>44</v>
      </c>
      <c r="Z14" s="3" t="str">
        <f t="shared" si="1"/>
        <v>CFL - E26 / E12 Base Electronic Ballast 19W</v>
      </c>
      <c r="AA14" s="3"/>
      <c r="AC14" s="3" t="s">
        <v>4</v>
      </c>
      <c r="AD14" s="4" t="s">
        <v>11</v>
      </c>
      <c r="AE14" s="4" t="s">
        <v>468</v>
      </c>
      <c r="AF14" s="3" t="s">
        <v>79</v>
      </c>
      <c r="AG14" s="4">
        <v>16</v>
      </c>
    </row>
    <row r="15" spans="2:40" x14ac:dyDescent="0.25">
      <c r="B15" s="1"/>
      <c r="C15" s="2" t="s">
        <v>228</v>
      </c>
      <c r="D15" s="2" t="s">
        <v>257</v>
      </c>
      <c r="E15" s="2" t="s">
        <v>258</v>
      </c>
      <c r="G15" s="3" t="s">
        <v>45</v>
      </c>
      <c r="H15" s="3" t="s">
        <v>275</v>
      </c>
      <c r="I15" s="3" t="s">
        <v>288</v>
      </c>
      <c r="J15" s="3" t="s">
        <v>553</v>
      </c>
      <c r="K15" s="1"/>
      <c r="L15" s="1"/>
      <c r="M15" s="1"/>
      <c r="N15" s="4" t="s">
        <v>468</v>
      </c>
      <c r="O15" s="1"/>
      <c r="P15" s="3" t="s">
        <v>148</v>
      </c>
      <c r="Q15" s="1"/>
      <c r="R15" s="9" t="s">
        <v>10</v>
      </c>
      <c r="S15" s="10" t="s">
        <v>27</v>
      </c>
      <c r="T15" s="1"/>
      <c r="U15" s="9" t="s">
        <v>28</v>
      </c>
      <c r="V15" s="10" t="s">
        <v>46</v>
      </c>
      <c r="W15" s="1"/>
      <c r="X15" s="9" t="s">
        <v>23</v>
      </c>
      <c r="Y15" s="10" t="s">
        <v>47</v>
      </c>
      <c r="Z15" s="3" t="str">
        <f t="shared" si="1"/>
        <v>CFL - E26 / E12 Base Electronic Ballast 23W</v>
      </c>
      <c r="AA15" s="3"/>
      <c r="AC15" s="3" t="s">
        <v>4</v>
      </c>
      <c r="AD15" s="4" t="s">
        <v>11</v>
      </c>
      <c r="AE15" s="4" t="s">
        <v>468</v>
      </c>
      <c r="AF15" s="3" t="s">
        <v>16</v>
      </c>
      <c r="AG15" s="4">
        <v>19</v>
      </c>
    </row>
    <row r="16" spans="2:40" x14ac:dyDescent="0.25">
      <c r="B16" s="1"/>
      <c r="C16" s="3" t="s">
        <v>252</v>
      </c>
      <c r="D16" s="18">
        <v>1</v>
      </c>
      <c r="E16" s="18">
        <v>1</v>
      </c>
      <c r="G16" s="4" t="s">
        <v>48</v>
      </c>
      <c r="H16" s="4" t="s">
        <v>276</v>
      </c>
      <c r="I16" s="4" t="s">
        <v>289</v>
      </c>
      <c r="J16" s="4" t="s">
        <v>554</v>
      </c>
      <c r="K16" s="1"/>
      <c r="L16" s="2" t="s">
        <v>49</v>
      </c>
      <c r="M16" s="1"/>
      <c r="N16" s="1"/>
      <c r="O16" s="1"/>
      <c r="P16" s="3" t="s">
        <v>8</v>
      </c>
      <c r="Q16" s="1"/>
      <c r="R16" s="9" t="s">
        <v>10</v>
      </c>
      <c r="S16" s="10" t="s">
        <v>31</v>
      </c>
      <c r="T16" s="1"/>
      <c r="U16" s="9" t="s">
        <v>28</v>
      </c>
      <c r="V16" s="10" t="s">
        <v>50</v>
      </c>
      <c r="W16" s="1"/>
      <c r="X16" s="9" t="s">
        <v>23</v>
      </c>
      <c r="Y16" s="10" t="s">
        <v>22</v>
      </c>
      <c r="Z16" s="3" t="str">
        <f>_xlfn.CONCAT($G$3," ",$L$4," ",P11)</f>
        <v>CFL - E26 / E12 Base Electronic Ballast 42W</v>
      </c>
      <c r="AA16" s="3"/>
      <c r="AC16" s="3" t="s">
        <v>4</v>
      </c>
      <c r="AD16" s="4" t="s">
        <v>11</v>
      </c>
      <c r="AE16" s="4" t="s">
        <v>468</v>
      </c>
      <c r="AF16" s="3" t="s">
        <v>84</v>
      </c>
      <c r="AG16" s="4">
        <v>20</v>
      </c>
    </row>
    <row r="17" spans="2:33" x14ac:dyDescent="0.25">
      <c r="B17" s="1"/>
      <c r="C17" s="3" t="s">
        <v>253</v>
      </c>
      <c r="D17" s="18">
        <v>1.1299999999999999</v>
      </c>
      <c r="E17" s="18">
        <v>1.33</v>
      </c>
      <c r="G17" s="4" t="s">
        <v>102</v>
      </c>
      <c r="H17" s="4" t="s">
        <v>571</v>
      </c>
      <c r="I17" s="4" t="s">
        <v>572</v>
      </c>
      <c r="J17" s="4" t="s">
        <v>573</v>
      </c>
      <c r="K17" s="1"/>
      <c r="L17" s="4" t="s">
        <v>51</v>
      </c>
      <c r="M17" s="1"/>
      <c r="N17" s="2" t="s">
        <v>560</v>
      </c>
      <c r="O17" s="1"/>
      <c r="P17" s="3" t="s">
        <v>13</v>
      </c>
      <c r="Q17" s="1"/>
      <c r="R17" s="9" t="s">
        <v>10</v>
      </c>
      <c r="S17" s="10" t="s">
        <v>52</v>
      </c>
      <c r="T17" s="1"/>
      <c r="U17" s="9" t="s">
        <v>28</v>
      </c>
      <c r="V17" s="10" t="s">
        <v>53</v>
      </c>
      <c r="W17" s="1"/>
      <c r="X17" s="9" t="s">
        <v>54</v>
      </c>
      <c r="Y17" s="10" t="s">
        <v>55</v>
      </c>
      <c r="Z17" s="3" t="str">
        <f>_xlfn.CONCAT($G$4," ",$L$7," ",P14)</f>
        <v>CFL - Pin Based Magnetic Ballast 5W</v>
      </c>
      <c r="AA17" s="3"/>
      <c r="AC17" s="3" t="s">
        <v>4</v>
      </c>
      <c r="AD17" s="4" t="s">
        <v>11</v>
      </c>
      <c r="AE17" s="4" t="s">
        <v>468</v>
      </c>
      <c r="AF17" s="3" t="s">
        <v>21</v>
      </c>
      <c r="AG17" s="4">
        <v>24</v>
      </c>
    </row>
    <row r="18" spans="2:33" x14ac:dyDescent="0.25">
      <c r="B18" s="1"/>
      <c r="C18" s="3" t="s">
        <v>254</v>
      </c>
      <c r="D18" s="18">
        <v>1</v>
      </c>
      <c r="E18" s="18">
        <v>1</v>
      </c>
      <c r="G18" s="1"/>
      <c r="H18" s="1"/>
      <c r="I18" s="1"/>
      <c r="J18" s="1"/>
      <c r="K18" s="1"/>
      <c r="L18" s="1"/>
      <c r="M18" s="1"/>
      <c r="N18" s="4" t="s">
        <v>468</v>
      </c>
      <c r="O18" s="1"/>
      <c r="P18" s="3" t="s">
        <v>16</v>
      </c>
      <c r="Q18" s="1"/>
      <c r="R18" s="9" t="s">
        <v>10</v>
      </c>
      <c r="S18" s="10" t="s">
        <v>56</v>
      </c>
      <c r="T18" s="1"/>
      <c r="U18" s="9" t="s">
        <v>57</v>
      </c>
      <c r="V18" s="10" t="s">
        <v>58</v>
      </c>
      <c r="W18" s="1"/>
      <c r="X18" s="9" t="s">
        <v>54</v>
      </c>
      <c r="Y18" s="10" t="s">
        <v>59</v>
      </c>
      <c r="Z18" s="3" t="str">
        <f t="shared" ref="Z18:Z32" si="2">_xlfn.CONCAT($G$4," ",$L$7," ",P15)</f>
        <v>CFL - Pin Based Magnetic Ballast 7W</v>
      </c>
      <c r="AA18" s="3"/>
      <c r="AC18" s="3" t="s">
        <v>4</v>
      </c>
      <c r="AD18" s="4" t="s">
        <v>11</v>
      </c>
      <c r="AE18" s="4" t="s">
        <v>468</v>
      </c>
      <c r="AF18" s="3" t="s">
        <v>150</v>
      </c>
      <c r="AG18" s="4">
        <v>28</v>
      </c>
    </row>
    <row r="19" spans="2:33" x14ac:dyDescent="0.25">
      <c r="B19" s="1"/>
      <c r="C19" s="3" t="s">
        <v>255</v>
      </c>
      <c r="D19" s="18">
        <v>1.44</v>
      </c>
      <c r="E19" s="18">
        <v>1.44</v>
      </c>
      <c r="G19" s="2" t="s">
        <v>582</v>
      </c>
      <c r="H19" s="2" t="s">
        <v>587</v>
      </c>
      <c r="I19" s="2" t="s">
        <v>595</v>
      </c>
      <c r="J19" s="1"/>
      <c r="K19" s="1"/>
      <c r="L19" s="2" t="s">
        <v>60</v>
      </c>
      <c r="M19" s="1"/>
      <c r="N19" s="1"/>
      <c r="O19" s="1"/>
      <c r="P19" s="3" t="s">
        <v>149</v>
      </c>
      <c r="Q19" s="1"/>
      <c r="R19" s="9" t="s">
        <v>10</v>
      </c>
      <c r="S19" s="10" t="s">
        <v>61</v>
      </c>
      <c r="T19" s="1"/>
      <c r="U19" s="9" t="s">
        <v>57</v>
      </c>
      <c r="V19" s="10" t="s">
        <v>32</v>
      </c>
      <c r="W19" s="1"/>
      <c r="X19" s="9" t="s">
        <v>54</v>
      </c>
      <c r="Y19" s="10" t="s">
        <v>62</v>
      </c>
      <c r="Z19" s="3" t="str">
        <f t="shared" si="2"/>
        <v>CFL - Pin Based Magnetic Ballast 9W</v>
      </c>
      <c r="AA19" s="3"/>
      <c r="AC19" s="3" t="s">
        <v>4</v>
      </c>
      <c r="AD19" s="4" t="s">
        <v>11</v>
      </c>
      <c r="AE19" s="4" t="s">
        <v>468</v>
      </c>
      <c r="AF19" s="3" t="s">
        <v>152</v>
      </c>
      <c r="AG19" s="4">
        <v>34</v>
      </c>
    </row>
    <row r="20" spans="2:33" x14ac:dyDescent="0.25">
      <c r="B20" s="1"/>
      <c r="C20" s="4" t="s">
        <v>256</v>
      </c>
      <c r="D20" s="19">
        <v>1.7</v>
      </c>
      <c r="E20" s="19">
        <v>1.7</v>
      </c>
      <c r="G20" s="4" t="s">
        <v>583</v>
      </c>
      <c r="H20" s="4"/>
      <c r="I20" s="22">
        <v>1</v>
      </c>
      <c r="J20" s="1"/>
      <c r="K20" s="1"/>
      <c r="L20" s="4" t="s">
        <v>5</v>
      </c>
      <c r="M20" s="1"/>
      <c r="N20" s="2" t="s">
        <v>477</v>
      </c>
      <c r="O20" s="1"/>
      <c r="P20" s="3" t="s">
        <v>154</v>
      </c>
      <c r="Q20" s="1"/>
      <c r="R20" s="9" t="s">
        <v>10</v>
      </c>
      <c r="S20" s="10" t="s">
        <v>63</v>
      </c>
      <c r="T20" s="1"/>
      <c r="U20" s="9" t="s">
        <v>57</v>
      </c>
      <c r="V20" s="10" t="s">
        <v>39</v>
      </c>
      <c r="W20" s="1"/>
      <c r="X20" s="9" t="s">
        <v>54</v>
      </c>
      <c r="Y20" s="10" t="s">
        <v>64</v>
      </c>
      <c r="Z20" s="3" t="str">
        <f t="shared" si="2"/>
        <v>CFL - Pin Based Magnetic Ballast 13W</v>
      </c>
      <c r="AA20" s="3"/>
      <c r="AC20" s="3" t="s">
        <v>4</v>
      </c>
      <c r="AD20" s="4" t="s">
        <v>11</v>
      </c>
      <c r="AE20" s="4" t="s">
        <v>468</v>
      </c>
      <c r="AF20" s="4" t="s">
        <v>25</v>
      </c>
      <c r="AG20" s="4">
        <v>44</v>
      </c>
    </row>
    <row r="21" spans="2:33" ht="15" customHeight="1" x14ac:dyDescent="0.25">
      <c r="B21" s="1"/>
      <c r="C21" s="1"/>
      <c r="D21" s="1"/>
      <c r="E21" s="1"/>
      <c r="G21" s="4" t="s">
        <v>584</v>
      </c>
      <c r="H21" s="4"/>
      <c r="I21" s="22">
        <v>10</v>
      </c>
      <c r="J21" s="1"/>
      <c r="K21" s="1"/>
      <c r="L21" s="1"/>
      <c r="M21" s="1"/>
      <c r="N21" s="4" t="s">
        <v>468</v>
      </c>
      <c r="O21" s="1"/>
      <c r="P21" s="4" t="s">
        <v>150</v>
      </c>
      <c r="Q21" s="1"/>
      <c r="R21" s="9" t="s">
        <v>10</v>
      </c>
      <c r="S21" s="10" t="s">
        <v>65</v>
      </c>
      <c r="T21" s="1"/>
      <c r="U21" s="9" t="s">
        <v>66</v>
      </c>
      <c r="V21" s="10" t="s">
        <v>8</v>
      </c>
      <c r="W21" s="1"/>
      <c r="X21" s="9" t="s">
        <v>54</v>
      </c>
      <c r="Y21" s="10" t="s">
        <v>67</v>
      </c>
      <c r="Z21" s="3" t="str">
        <f t="shared" si="2"/>
        <v>CFL - Pin Based Magnetic Ballast 18W</v>
      </c>
      <c r="AA21" s="3"/>
      <c r="AC21" s="3" t="s">
        <v>10</v>
      </c>
      <c r="AD21" s="3" t="s">
        <v>5</v>
      </c>
      <c r="AE21" s="4" t="s">
        <v>468</v>
      </c>
      <c r="AF21" s="3" t="s">
        <v>147</v>
      </c>
      <c r="AG21" s="4">
        <v>7</v>
      </c>
    </row>
    <row r="22" spans="2:33" x14ac:dyDescent="0.25">
      <c r="B22" s="1"/>
      <c r="C22" s="2" t="s">
        <v>261</v>
      </c>
      <c r="D22" s="2" t="s">
        <v>262</v>
      </c>
      <c r="E22" s="1"/>
      <c r="G22" s="4" t="s">
        <v>585</v>
      </c>
      <c r="H22" s="4"/>
      <c r="I22" s="22">
        <v>15</v>
      </c>
      <c r="J22" s="1"/>
      <c r="K22" s="1"/>
      <c r="L22" s="2" t="s">
        <v>68</v>
      </c>
      <c r="M22" s="1"/>
      <c r="N22" s="1"/>
      <c r="O22" s="1"/>
      <c r="P22" s="3" t="s">
        <v>151</v>
      </c>
      <c r="Q22" s="1"/>
      <c r="R22" s="9" t="s">
        <v>54</v>
      </c>
      <c r="S22" s="10" t="s">
        <v>36</v>
      </c>
      <c r="T22" s="1"/>
      <c r="U22" s="9" t="s">
        <v>66</v>
      </c>
      <c r="V22" s="10" t="s">
        <v>13</v>
      </c>
      <c r="W22" s="1"/>
      <c r="X22" s="9" t="s">
        <v>54</v>
      </c>
      <c r="Y22" s="10" t="s">
        <v>69</v>
      </c>
      <c r="Z22" s="3" t="str">
        <f t="shared" si="2"/>
        <v>CFL - Pin Based Magnetic Ballast 22W</v>
      </c>
      <c r="AA22" s="3"/>
      <c r="AC22" s="3" t="s">
        <v>10</v>
      </c>
      <c r="AD22" s="3" t="s">
        <v>5</v>
      </c>
      <c r="AE22" s="4" t="s">
        <v>468</v>
      </c>
      <c r="AF22" s="3" t="s">
        <v>148</v>
      </c>
      <c r="AG22" s="4">
        <v>9</v>
      </c>
    </row>
    <row r="23" spans="2:33" x14ac:dyDescent="0.25">
      <c r="B23" s="1"/>
      <c r="C23" s="3" t="s">
        <v>580</v>
      </c>
      <c r="D23" s="16">
        <v>0</v>
      </c>
      <c r="E23" s="1"/>
      <c r="G23" s="4" t="s">
        <v>586</v>
      </c>
      <c r="H23" s="4" t="s">
        <v>588</v>
      </c>
      <c r="I23" s="22">
        <v>20</v>
      </c>
      <c r="J23" s="1"/>
      <c r="K23" s="1"/>
      <c r="L23" s="4" t="s">
        <v>51</v>
      </c>
      <c r="M23" s="1"/>
      <c r="N23" s="2" t="s">
        <v>478</v>
      </c>
      <c r="O23" s="1"/>
      <c r="P23" s="3" t="s">
        <v>152</v>
      </c>
      <c r="Q23" s="1"/>
      <c r="R23" s="9" t="s">
        <v>54</v>
      </c>
      <c r="S23" s="10" t="s">
        <v>70</v>
      </c>
      <c r="T23" s="1"/>
      <c r="U23" s="9" t="s">
        <v>71</v>
      </c>
      <c r="V23" s="10" t="s">
        <v>72</v>
      </c>
      <c r="W23" s="1"/>
      <c r="X23" s="9" t="s">
        <v>54</v>
      </c>
      <c r="Y23" s="10" t="s">
        <v>73</v>
      </c>
      <c r="Z23" s="3" t="str">
        <f t="shared" si="2"/>
        <v>CFL - Pin Based Magnetic Ballast 24W</v>
      </c>
      <c r="AA23" s="3"/>
      <c r="AC23" s="3" t="s">
        <v>10</v>
      </c>
      <c r="AD23" s="3" t="s">
        <v>5</v>
      </c>
      <c r="AE23" s="4" t="s">
        <v>468</v>
      </c>
      <c r="AF23" s="3" t="s">
        <v>8</v>
      </c>
      <c r="AG23" s="4">
        <v>12</v>
      </c>
    </row>
    <row r="24" spans="2:33" x14ac:dyDescent="0.25">
      <c r="B24" s="1"/>
      <c r="C24" s="3" t="s">
        <v>259</v>
      </c>
      <c r="D24" s="16">
        <v>0.24</v>
      </c>
      <c r="E24" s="1"/>
      <c r="G24" s="4" t="s">
        <v>586</v>
      </c>
      <c r="H24" s="4" t="s">
        <v>589</v>
      </c>
      <c r="I24" s="22">
        <v>65</v>
      </c>
      <c r="J24" s="1"/>
      <c r="K24" s="1"/>
      <c r="L24" s="1"/>
      <c r="M24" s="1"/>
      <c r="N24" s="4" t="s">
        <v>51</v>
      </c>
      <c r="O24" s="1"/>
      <c r="P24" s="4" t="s">
        <v>155</v>
      </c>
      <c r="Q24" s="1"/>
      <c r="R24" s="9" t="s">
        <v>54</v>
      </c>
      <c r="S24" s="10" t="s">
        <v>74</v>
      </c>
      <c r="T24" s="1"/>
      <c r="U24" s="9" t="s">
        <v>71</v>
      </c>
      <c r="V24" s="10" t="s">
        <v>75</v>
      </c>
      <c r="W24" s="1"/>
      <c r="X24" s="9" t="s">
        <v>54</v>
      </c>
      <c r="Y24" s="10" t="s">
        <v>76</v>
      </c>
      <c r="Z24" s="3" t="str">
        <f t="shared" si="2"/>
        <v>CFL - Pin Based Magnetic Ballast 26W</v>
      </c>
      <c r="AA24" s="3"/>
      <c r="AC24" s="3" t="s">
        <v>10</v>
      </c>
      <c r="AD24" s="3" t="s">
        <v>5</v>
      </c>
      <c r="AE24" s="4" t="s">
        <v>468</v>
      </c>
      <c r="AF24" s="3" t="s">
        <v>13</v>
      </c>
      <c r="AG24" s="4">
        <v>17</v>
      </c>
    </row>
    <row r="25" spans="2:33" x14ac:dyDescent="0.25">
      <c r="B25" s="1"/>
      <c r="C25" s="3" t="s">
        <v>597</v>
      </c>
      <c r="D25" s="16">
        <v>0.28000000000000003</v>
      </c>
      <c r="E25" s="1"/>
      <c r="G25" s="4" t="s">
        <v>586</v>
      </c>
      <c r="H25" s="4" t="s">
        <v>590</v>
      </c>
      <c r="I25" s="22">
        <v>100</v>
      </c>
      <c r="J25" s="1"/>
      <c r="K25" s="1"/>
      <c r="L25" s="2" t="s">
        <v>77</v>
      </c>
      <c r="M25" s="1"/>
      <c r="N25" s="1"/>
      <c r="O25" s="1"/>
      <c r="P25" s="3" t="s">
        <v>32</v>
      </c>
      <c r="Q25" s="1"/>
      <c r="R25" s="9" t="s">
        <v>54</v>
      </c>
      <c r="S25" s="10" t="s">
        <v>18</v>
      </c>
      <c r="T25" s="1"/>
      <c r="U25" s="9" t="s">
        <v>78</v>
      </c>
      <c r="V25" s="10" t="s">
        <v>79</v>
      </c>
      <c r="W25" s="1"/>
      <c r="X25" s="9" t="s">
        <v>54</v>
      </c>
      <c r="Y25" s="10" t="s">
        <v>80</v>
      </c>
      <c r="Z25" s="3" t="str">
        <f t="shared" si="2"/>
        <v>CFL - Pin Based Magnetic Ballast 28W</v>
      </c>
      <c r="AA25" s="3"/>
      <c r="AC25" s="3" t="s">
        <v>10</v>
      </c>
      <c r="AD25" s="3" t="s">
        <v>5</v>
      </c>
      <c r="AE25" s="4" t="s">
        <v>468</v>
      </c>
      <c r="AF25" s="3" t="s">
        <v>16</v>
      </c>
      <c r="AG25" s="4">
        <v>24</v>
      </c>
    </row>
    <row r="26" spans="2:33" x14ac:dyDescent="0.25">
      <c r="B26" s="1"/>
      <c r="C26" s="3" t="s">
        <v>598</v>
      </c>
      <c r="D26" s="17">
        <v>0.38</v>
      </c>
      <c r="E26" s="1"/>
      <c r="G26" s="4" t="s">
        <v>586</v>
      </c>
      <c r="H26" s="4" t="s">
        <v>591</v>
      </c>
      <c r="I26" s="22">
        <v>125</v>
      </c>
      <c r="J26" s="1"/>
      <c r="K26" s="1"/>
      <c r="L26" s="4" t="s">
        <v>5</v>
      </c>
      <c r="M26" s="1"/>
      <c r="N26" s="2" t="s">
        <v>479</v>
      </c>
      <c r="O26" s="1"/>
      <c r="P26" s="4" t="s">
        <v>25</v>
      </c>
      <c r="Q26" s="1"/>
      <c r="R26" s="9" t="s">
        <v>54</v>
      </c>
      <c r="S26" s="10" t="s">
        <v>34</v>
      </c>
      <c r="T26" s="1"/>
      <c r="U26" s="9" t="s">
        <v>81</v>
      </c>
      <c r="V26" s="10" t="s">
        <v>82</v>
      </c>
      <c r="W26" s="1"/>
      <c r="X26" s="9" t="s">
        <v>54</v>
      </c>
      <c r="Y26" s="10" t="s">
        <v>47</v>
      </c>
      <c r="Z26" s="3" t="str">
        <f t="shared" si="2"/>
        <v>CFL - Pin Based Magnetic Ballast 32W</v>
      </c>
      <c r="AA26" s="3"/>
      <c r="AC26" s="3" t="s">
        <v>10</v>
      </c>
      <c r="AD26" s="3" t="s">
        <v>5</v>
      </c>
      <c r="AE26" s="4" t="s">
        <v>468</v>
      </c>
      <c r="AF26" s="3" t="s">
        <v>149</v>
      </c>
      <c r="AG26" s="4">
        <v>29</v>
      </c>
    </row>
    <row r="27" spans="2:33" x14ac:dyDescent="0.25">
      <c r="B27" s="1"/>
      <c r="C27" s="4" t="s">
        <v>260</v>
      </c>
      <c r="D27" s="17">
        <v>0.47</v>
      </c>
      <c r="E27" s="20"/>
      <c r="G27" s="4" t="s">
        <v>586</v>
      </c>
      <c r="H27" s="4" t="s">
        <v>592</v>
      </c>
      <c r="I27" s="22">
        <v>175</v>
      </c>
      <c r="J27" s="1"/>
      <c r="K27" s="1"/>
      <c r="L27" s="1"/>
      <c r="M27" s="1"/>
      <c r="N27" s="4" t="s">
        <v>468</v>
      </c>
      <c r="O27" s="1"/>
      <c r="P27" s="3" t="s">
        <v>120</v>
      </c>
      <c r="Q27" s="1"/>
      <c r="R27" s="9" t="s">
        <v>54</v>
      </c>
      <c r="S27" s="10" t="s">
        <v>26</v>
      </c>
      <c r="T27" s="1"/>
      <c r="U27" s="9" t="s">
        <v>83</v>
      </c>
      <c r="V27" s="10" t="s">
        <v>84</v>
      </c>
      <c r="W27" s="1"/>
      <c r="X27" s="9" t="s">
        <v>54</v>
      </c>
      <c r="Y27" s="10" t="s">
        <v>22</v>
      </c>
      <c r="Z27" s="3" t="str">
        <f t="shared" si="2"/>
        <v>CFL - Pin Based Magnetic Ballast 36W</v>
      </c>
      <c r="AA27" s="3"/>
      <c r="AC27" s="3" t="s">
        <v>10</v>
      </c>
      <c r="AD27" s="3" t="s">
        <v>5</v>
      </c>
      <c r="AE27" s="4" t="s">
        <v>468</v>
      </c>
      <c r="AF27" s="3" t="s">
        <v>154</v>
      </c>
      <c r="AG27" s="4">
        <v>31</v>
      </c>
    </row>
    <row r="28" spans="2:33" x14ac:dyDescent="0.25">
      <c r="B28" s="1"/>
      <c r="C28" s="1"/>
      <c r="D28" s="1"/>
      <c r="E28" s="1"/>
      <c r="G28" s="4" t="s">
        <v>586</v>
      </c>
      <c r="H28" s="4" t="s">
        <v>593</v>
      </c>
      <c r="I28" s="22">
        <v>200</v>
      </c>
      <c r="J28" s="1"/>
      <c r="K28" s="1"/>
      <c r="L28" s="2" t="s">
        <v>85</v>
      </c>
      <c r="M28" s="1"/>
      <c r="N28" s="1"/>
      <c r="O28" s="1"/>
      <c r="P28" s="3" t="s">
        <v>135</v>
      </c>
      <c r="Q28" s="1"/>
      <c r="R28" s="9" t="s">
        <v>23</v>
      </c>
      <c r="S28" s="10" t="s">
        <v>6</v>
      </c>
      <c r="T28" s="1"/>
      <c r="U28" s="9" t="s">
        <v>83</v>
      </c>
      <c r="V28" s="10" t="s">
        <v>21</v>
      </c>
      <c r="W28" s="1"/>
      <c r="X28" s="9" t="s">
        <v>86</v>
      </c>
      <c r="Y28" s="10" t="s">
        <v>87</v>
      </c>
      <c r="Z28" s="3" t="str">
        <f t="shared" si="2"/>
        <v>CFL - Pin Based Magnetic Ballast 40W</v>
      </c>
      <c r="AA28" s="3"/>
      <c r="AC28" s="3" t="s">
        <v>10</v>
      </c>
      <c r="AD28" s="3" t="s">
        <v>5</v>
      </c>
      <c r="AE28" s="4" t="s">
        <v>468</v>
      </c>
      <c r="AF28" s="4" t="s">
        <v>150</v>
      </c>
      <c r="AG28" s="4">
        <v>34</v>
      </c>
    </row>
    <row r="29" spans="2:33" x14ac:dyDescent="0.25">
      <c r="B29" s="1"/>
      <c r="C29" s="2" t="s">
        <v>582</v>
      </c>
      <c r="D29" s="2" t="s">
        <v>641</v>
      </c>
      <c r="E29" s="1"/>
      <c r="G29" s="4" t="s">
        <v>586</v>
      </c>
      <c r="H29" s="4" t="s">
        <v>594</v>
      </c>
      <c r="I29" s="22">
        <v>250</v>
      </c>
      <c r="J29" s="1"/>
      <c r="K29" s="1"/>
      <c r="L29" s="4" t="s">
        <v>5</v>
      </c>
      <c r="M29" s="1"/>
      <c r="N29" s="2" t="s">
        <v>480</v>
      </c>
      <c r="O29" s="1"/>
      <c r="P29" s="4" t="s">
        <v>156</v>
      </c>
      <c r="Q29" s="1"/>
      <c r="R29" s="9" t="s">
        <v>23</v>
      </c>
      <c r="S29" s="10" t="s">
        <v>88</v>
      </c>
      <c r="T29" s="1"/>
      <c r="U29" s="9" t="s">
        <v>89</v>
      </c>
      <c r="V29" s="10" t="s">
        <v>82</v>
      </c>
      <c r="W29" s="1"/>
      <c r="X29" s="9" t="s">
        <v>86</v>
      </c>
      <c r="Y29" s="10" t="s">
        <v>90</v>
      </c>
      <c r="Z29" s="3" t="str">
        <f t="shared" si="2"/>
        <v>CFL - Pin Based Magnetic Ballast 42W</v>
      </c>
      <c r="AA29" s="3"/>
      <c r="AC29" s="3" t="s">
        <v>10</v>
      </c>
      <c r="AD29" s="3" t="s">
        <v>5</v>
      </c>
      <c r="AE29" s="4" t="s">
        <v>468</v>
      </c>
      <c r="AF29" s="3" t="s">
        <v>151</v>
      </c>
      <c r="AG29" s="4">
        <v>37</v>
      </c>
    </row>
    <row r="30" spans="2:33" x14ac:dyDescent="0.25">
      <c r="B30" s="1"/>
      <c r="C30" s="4" t="s">
        <v>583</v>
      </c>
      <c r="D30" s="4" t="s">
        <v>643</v>
      </c>
      <c r="E30" s="1"/>
      <c r="G30" s="4" t="s">
        <v>599</v>
      </c>
      <c r="H30" s="4" t="s">
        <v>600</v>
      </c>
      <c r="I30" s="22">
        <v>40</v>
      </c>
      <c r="J30" s="1"/>
      <c r="K30" s="1"/>
      <c r="L30" s="1"/>
      <c r="M30" s="1"/>
      <c r="N30" s="4" t="s">
        <v>468</v>
      </c>
      <c r="O30" s="1"/>
      <c r="P30" s="1"/>
      <c r="Q30" s="1"/>
      <c r="R30" s="9" t="s">
        <v>23</v>
      </c>
      <c r="S30" s="10" t="s">
        <v>15</v>
      </c>
      <c r="T30" s="1"/>
      <c r="U30" s="9" t="s">
        <v>89</v>
      </c>
      <c r="V30" s="10" t="s">
        <v>91</v>
      </c>
      <c r="W30" s="1"/>
      <c r="X30" s="9" t="s">
        <v>86</v>
      </c>
      <c r="Y30" s="10" t="s">
        <v>92</v>
      </c>
      <c r="Z30" s="3" t="str">
        <f t="shared" si="2"/>
        <v>CFL - Pin Based Magnetic Ballast 50W</v>
      </c>
      <c r="AA30" s="3"/>
      <c r="AC30" s="3" t="s">
        <v>10</v>
      </c>
      <c r="AD30" s="3" t="s">
        <v>5</v>
      </c>
      <c r="AE30" s="4" t="s">
        <v>468</v>
      </c>
      <c r="AF30" s="3" t="s">
        <v>152</v>
      </c>
      <c r="AG30" s="4">
        <v>42</v>
      </c>
    </row>
    <row r="31" spans="2:33" x14ac:dyDescent="0.25">
      <c r="B31" s="1"/>
      <c r="C31" s="4" t="s">
        <v>584</v>
      </c>
      <c r="D31" s="4" t="s">
        <v>660</v>
      </c>
      <c r="E31" s="1"/>
      <c r="G31" s="4" t="s">
        <v>599</v>
      </c>
      <c r="H31" s="4" t="s">
        <v>601</v>
      </c>
      <c r="I31" s="22">
        <v>100</v>
      </c>
      <c r="J31" s="1"/>
      <c r="K31" s="1"/>
      <c r="L31" s="2" t="s">
        <v>482</v>
      </c>
      <c r="M31" s="1"/>
      <c r="N31" s="1"/>
      <c r="O31" s="1"/>
      <c r="P31" s="2" t="s">
        <v>556</v>
      </c>
      <c r="Q31" s="1"/>
      <c r="R31" s="9" t="s">
        <v>23</v>
      </c>
      <c r="S31" s="10" t="s">
        <v>20</v>
      </c>
      <c r="T31" s="1"/>
      <c r="U31" s="9" t="s">
        <v>93</v>
      </c>
      <c r="V31" s="10" t="s">
        <v>8</v>
      </c>
      <c r="W31" s="1"/>
      <c r="X31" s="9" t="s">
        <v>86</v>
      </c>
      <c r="Y31" s="10" t="s">
        <v>55</v>
      </c>
      <c r="Z31" s="3" t="str">
        <f t="shared" si="2"/>
        <v>CFL - Pin Based Magnetic Ballast 55W</v>
      </c>
      <c r="AA31" s="3"/>
      <c r="AC31" s="3" t="s">
        <v>10</v>
      </c>
      <c r="AD31" s="3" t="s">
        <v>5</v>
      </c>
      <c r="AE31" s="4" t="s">
        <v>468</v>
      </c>
      <c r="AF31" s="4" t="s">
        <v>155</v>
      </c>
      <c r="AG31" s="4">
        <v>47</v>
      </c>
    </row>
    <row r="32" spans="2:33" x14ac:dyDescent="0.25">
      <c r="B32" s="1"/>
      <c r="C32" s="4" t="s">
        <v>585</v>
      </c>
      <c r="D32" s="4" t="s">
        <v>642</v>
      </c>
      <c r="E32" s="1"/>
      <c r="G32" s="4" t="s">
        <v>599</v>
      </c>
      <c r="H32" s="4" t="s">
        <v>602</v>
      </c>
      <c r="I32" s="22">
        <v>140</v>
      </c>
      <c r="J32" s="1"/>
      <c r="K32" s="1"/>
      <c r="L32" s="4" t="s">
        <v>5</v>
      </c>
      <c r="M32" s="1"/>
      <c r="N32" s="2" t="s">
        <v>484</v>
      </c>
      <c r="O32" s="1"/>
      <c r="P32" s="3" t="s">
        <v>149</v>
      </c>
      <c r="Q32" s="1"/>
      <c r="R32" s="9" t="s">
        <v>23</v>
      </c>
      <c r="S32" s="10" t="s">
        <v>24</v>
      </c>
      <c r="T32" s="1"/>
      <c r="U32" s="9" t="s">
        <v>93</v>
      </c>
      <c r="V32" s="10" t="s">
        <v>13</v>
      </c>
      <c r="W32" s="1"/>
      <c r="X32" s="9" t="s">
        <v>86</v>
      </c>
      <c r="Y32" s="10" t="s">
        <v>94</v>
      </c>
      <c r="Z32" s="3" t="str">
        <f t="shared" si="2"/>
        <v>CFL - Pin Based Magnetic Ballast 80W</v>
      </c>
      <c r="AA32" s="3"/>
      <c r="AC32" s="3" t="s">
        <v>10</v>
      </c>
      <c r="AD32" s="3" t="s">
        <v>5</v>
      </c>
      <c r="AE32" s="4" t="s">
        <v>468</v>
      </c>
      <c r="AF32" s="3" t="s">
        <v>32</v>
      </c>
      <c r="AG32" s="4">
        <v>52</v>
      </c>
    </row>
    <row r="33" spans="2:33" x14ac:dyDescent="0.25">
      <c r="B33" s="1"/>
      <c r="C33" s="4" t="s">
        <v>586</v>
      </c>
      <c r="D33" s="4" t="s">
        <v>644</v>
      </c>
      <c r="E33" s="1"/>
      <c r="G33" s="4" t="s">
        <v>603</v>
      </c>
      <c r="H33" s="4"/>
      <c r="I33" s="22">
        <v>45</v>
      </c>
      <c r="J33" s="1"/>
      <c r="K33" s="1"/>
      <c r="L33" s="4" t="s">
        <v>11</v>
      </c>
      <c r="M33" s="1"/>
      <c r="N33" s="4" t="s">
        <v>468</v>
      </c>
      <c r="O33" s="1"/>
      <c r="P33" s="3" t="s">
        <v>152</v>
      </c>
      <c r="Q33" s="1"/>
      <c r="R33" s="9" t="s">
        <v>23</v>
      </c>
      <c r="S33" s="10" t="s">
        <v>12</v>
      </c>
      <c r="T33" s="1"/>
      <c r="U33" s="9" t="s">
        <v>93</v>
      </c>
      <c r="V33" s="10" t="s">
        <v>16</v>
      </c>
      <c r="W33" s="1"/>
      <c r="X33" s="9" t="s">
        <v>86</v>
      </c>
      <c r="Y33" s="10" t="s">
        <v>95</v>
      </c>
      <c r="Z33" s="3" t="e">
        <f>_xlfn.CONCAT($G$4," ",$L$7," ",#REF!)</f>
        <v>#REF!</v>
      </c>
      <c r="AA33" s="3"/>
      <c r="AC33" s="3" t="s">
        <v>10</v>
      </c>
      <c r="AD33" s="3" t="s">
        <v>5</v>
      </c>
      <c r="AE33" s="4" t="s">
        <v>468</v>
      </c>
      <c r="AF33" s="4" t="s">
        <v>25</v>
      </c>
      <c r="AG33" s="4">
        <v>55</v>
      </c>
    </row>
    <row r="34" spans="2:33" x14ac:dyDescent="0.25">
      <c r="B34" s="1"/>
      <c r="C34" s="4" t="s">
        <v>599</v>
      </c>
      <c r="D34" s="4" t="s">
        <v>645</v>
      </c>
      <c r="E34" s="1"/>
      <c r="G34" s="4" t="s">
        <v>604</v>
      </c>
      <c r="H34" s="4" t="s">
        <v>605</v>
      </c>
      <c r="I34" s="22">
        <v>45</v>
      </c>
      <c r="J34" s="1"/>
      <c r="K34" s="1"/>
      <c r="L34" s="1"/>
      <c r="M34" s="1"/>
      <c r="N34" s="1"/>
      <c r="O34" s="1"/>
      <c r="P34" s="4" t="s">
        <v>32</v>
      </c>
      <c r="Q34" s="1"/>
      <c r="R34" s="9" t="s">
        <v>23</v>
      </c>
      <c r="S34" s="10" t="s">
        <v>96</v>
      </c>
      <c r="T34" s="1"/>
      <c r="U34" s="9" t="s">
        <v>93</v>
      </c>
      <c r="V34" s="10" t="s">
        <v>21</v>
      </c>
      <c r="W34" s="1"/>
      <c r="X34" s="9" t="s">
        <v>86</v>
      </c>
      <c r="Y34" s="10" t="s">
        <v>97</v>
      </c>
      <c r="Z34" s="3" t="e">
        <f>_xlfn.CONCAT($G$4," ",$L$7," ",#REF!)</f>
        <v>#REF!</v>
      </c>
      <c r="AA34" s="3"/>
      <c r="AC34" s="3" t="s">
        <v>10</v>
      </c>
      <c r="AD34" s="3" t="s">
        <v>5</v>
      </c>
      <c r="AE34" s="4" t="s">
        <v>468</v>
      </c>
      <c r="AF34" s="3" t="s">
        <v>120</v>
      </c>
      <c r="AG34" s="4">
        <v>65</v>
      </c>
    </row>
    <row r="35" spans="2:33" x14ac:dyDescent="0.25">
      <c r="B35" s="1"/>
      <c r="C35" s="4" t="s">
        <v>603</v>
      </c>
      <c r="D35" s="4" t="s">
        <v>646</v>
      </c>
      <c r="E35" s="1"/>
      <c r="G35" s="4" t="s">
        <v>604</v>
      </c>
      <c r="H35" s="4" t="s">
        <v>606</v>
      </c>
      <c r="I35" s="22">
        <v>60</v>
      </c>
      <c r="J35" s="1"/>
      <c r="K35" s="1"/>
      <c r="L35" s="2" t="s">
        <v>483</v>
      </c>
      <c r="M35" s="1"/>
      <c r="N35" s="2" t="s">
        <v>485</v>
      </c>
      <c r="O35" s="1"/>
      <c r="P35" s="1"/>
      <c r="Q35" s="1"/>
      <c r="R35" s="9" t="s">
        <v>23</v>
      </c>
      <c r="S35" s="10" t="s">
        <v>98</v>
      </c>
      <c r="T35" s="1"/>
      <c r="U35" s="9" t="s">
        <v>99</v>
      </c>
      <c r="V35" s="10" t="s">
        <v>29</v>
      </c>
      <c r="W35" s="1"/>
      <c r="X35" s="9" t="s">
        <v>86</v>
      </c>
      <c r="Y35" s="10" t="s">
        <v>22</v>
      </c>
      <c r="Z35" s="3" t="e">
        <f>_xlfn.CONCAT($G$4," ",$L$7," ",#REF!)</f>
        <v>#REF!</v>
      </c>
      <c r="AA35" s="3"/>
      <c r="AC35" s="3" t="s">
        <v>10</v>
      </c>
      <c r="AD35" s="3" t="s">
        <v>5</v>
      </c>
      <c r="AE35" s="4" t="s">
        <v>468</v>
      </c>
      <c r="AF35" s="3" t="s">
        <v>135</v>
      </c>
      <c r="AG35" s="4">
        <v>72</v>
      </c>
    </row>
    <row r="36" spans="2:33" x14ac:dyDescent="0.25">
      <c r="B36" s="1"/>
      <c r="C36" s="4" t="s">
        <v>604</v>
      </c>
      <c r="D36" s="4" t="s">
        <v>647</v>
      </c>
      <c r="E36" s="1"/>
      <c r="G36" s="4" t="s">
        <v>604</v>
      </c>
      <c r="H36" s="4" t="s">
        <v>607</v>
      </c>
      <c r="I36" s="22">
        <v>75</v>
      </c>
      <c r="J36" s="1"/>
      <c r="K36" s="1"/>
      <c r="L36" s="4" t="s">
        <v>5</v>
      </c>
      <c r="M36" s="1"/>
      <c r="N36" s="4" t="s">
        <v>468</v>
      </c>
      <c r="O36" s="1"/>
      <c r="P36" s="2" t="s">
        <v>512</v>
      </c>
      <c r="Q36" s="1"/>
      <c r="R36" s="9" t="s">
        <v>23</v>
      </c>
      <c r="S36" s="10" t="s">
        <v>27</v>
      </c>
      <c r="T36" s="1"/>
      <c r="U36" s="9" t="s">
        <v>99</v>
      </c>
      <c r="V36" s="10" t="s">
        <v>32</v>
      </c>
      <c r="W36" s="1"/>
      <c r="X36" s="9" t="s">
        <v>100</v>
      </c>
      <c r="Y36" s="10" t="s">
        <v>87</v>
      </c>
      <c r="Z36" s="3" t="e">
        <f>_xlfn.CONCAT($G$4," ",$L$7," ",#REF!)</f>
        <v>#REF!</v>
      </c>
      <c r="AA36" s="3"/>
      <c r="AC36" s="3" t="s">
        <v>10</v>
      </c>
      <c r="AD36" s="3" t="s">
        <v>5</v>
      </c>
      <c r="AE36" s="4" t="s">
        <v>468</v>
      </c>
      <c r="AF36" s="4" t="s">
        <v>156</v>
      </c>
      <c r="AG36" s="4">
        <v>104</v>
      </c>
    </row>
    <row r="37" spans="2:33" x14ac:dyDescent="0.25">
      <c r="B37" s="1"/>
      <c r="C37" s="4" t="s">
        <v>610</v>
      </c>
      <c r="D37" s="4" t="s">
        <v>648</v>
      </c>
      <c r="E37" s="1"/>
      <c r="G37" s="4" t="s">
        <v>604</v>
      </c>
      <c r="H37" s="4" t="s">
        <v>608</v>
      </c>
      <c r="I37" s="22">
        <v>90</v>
      </c>
      <c r="J37" s="1"/>
      <c r="K37" s="1"/>
      <c r="L37" s="1"/>
      <c r="M37" s="1"/>
      <c r="N37" s="1"/>
      <c r="O37" s="1"/>
      <c r="P37" s="4" t="s">
        <v>117</v>
      </c>
      <c r="Q37" s="1"/>
      <c r="R37" s="9" t="s">
        <v>23</v>
      </c>
      <c r="S37" s="10" t="s">
        <v>31</v>
      </c>
      <c r="T37" s="1"/>
      <c r="U37" s="9" t="s">
        <v>99</v>
      </c>
      <c r="V37" s="10" t="s">
        <v>35</v>
      </c>
      <c r="W37" s="1"/>
      <c r="X37" s="9" t="s">
        <v>100</v>
      </c>
      <c r="Y37" s="10" t="s">
        <v>90</v>
      </c>
      <c r="Z37" s="3" t="e">
        <f>_xlfn.CONCAT($G$4," ",$L$7," ",#REF!)</f>
        <v>#REF!</v>
      </c>
      <c r="AA37" s="3"/>
      <c r="AC37" s="3" t="s">
        <v>10</v>
      </c>
      <c r="AD37" s="3" t="s">
        <v>5</v>
      </c>
      <c r="AE37" s="4" t="s">
        <v>470</v>
      </c>
      <c r="AF37" s="3" t="s">
        <v>147</v>
      </c>
      <c r="AG37" s="4">
        <v>14</v>
      </c>
    </row>
    <row r="38" spans="2:33" x14ac:dyDescent="0.25">
      <c r="B38" s="1"/>
      <c r="C38" s="4" t="s">
        <v>611</v>
      </c>
      <c r="D38" s="4" t="s">
        <v>649</v>
      </c>
      <c r="E38" s="1"/>
      <c r="G38" s="4" t="s">
        <v>604</v>
      </c>
      <c r="H38" s="4" t="s">
        <v>609</v>
      </c>
      <c r="I38" s="22">
        <v>100</v>
      </c>
      <c r="J38" s="1"/>
      <c r="K38" s="1"/>
      <c r="L38" s="2" t="s">
        <v>101</v>
      </c>
      <c r="M38" s="1"/>
      <c r="N38" s="2" t="s">
        <v>486</v>
      </c>
      <c r="O38" s="1"/>
      <c r="P38" s="4" t="s">
        <v>120</v>
      </c>
      <c r="Q38" s="1"/>
      <c r="R38" s="9" t="s">
        <v>23</v>
      </c>
      <c r="S38" s="10" t="s">
        <v>102</v>
      </c>
      <c r="T38" s="1"/>
      <c r="U38" s="9" t="s">
        <v>99</v>
      </c>
      <c r="V38" s="10" t="s">
        <v>39</v>
      </c>
      <c r="W38" s="1"/>
      <c r="X38" s="9" t="s">
        <v>100</v>
      </c>
      <c r="Y38" s="10" t="s">
        <v>103</v>
      </c>
      <c r="Z38" s="3" t="e">
        <f>_xlfn.CONCAT($G$4," ",$L$7," ",#REF!)</f>
        <v>#REF!</v>
      </c>
      <c r="AA38" s="3"/>
      <c r="AC38" s="3" t="s">
        <v>10</v>
      </c>
      <c r="AD38" s="3" t="s">
        <v>5</v>
      </c>
      <c r="AE38" s="4" t="s">
        <v>470</v>
      </c>
      <c r="AF38" s="3" t="s">
        <v>148</v>
      </c>
      <c r="AG38" s="4">
        <v>18</v>
      </c>
    </row>
    <row r="39" spans="2:33" x14ac:dyDescent="0.25">
      <c r="B39" s="1"/>
      <c r="C39" s="4" t="s">
        <v>615</v>
      </c>
      <c r="D39" s="4" t="s">
        <v>650</v>
      </c>
      <c r="E39" s="1"/>
      <c r="G39" s="4" t="s">
        <v>610</v>
      </c>
      <c r="H39" s="4"/>
      <c r="I39" s="22">
        <v>175</v>
      </c>
      <c r="J39" s="1"/>
      <c r="K39" s="1"/>
      <c r="L39" s="4" t="s">
        <v>306</v>
      </c>
      <c r="M39" s="1"/>
      <c r="N39" s="4" t="s">
        <v>468</v>
      </c>
      <c r="O39" s="1"/>
      <c r="P39" s="4" t="s">
        <v>157</v>
      </c>
      <c r="Q39" s="1"/>
      <c r="R39" s="9" t="s">
        <v>86</v>
      </c>
      <c r="S39" s="10" t="s">
        <v>104</v>
      </c>
      <c r="T39" s="1"/>
      <c r="U39" s="9" t="s">
        <v>99</v>
      </c>
      <c r="V39" s="10" t="s">
        <v>38</v>
      </c>
      <c r="W39" s="1"/>
      <c r="X39" s="9" t="s">
        <v>100</v>
      </c>
      <c r="Y39" s="10" t="s">
        <v>94</v>
      </c>
      <c r="Z39" s="3" t="e">
        <f>_xlfn.CONCAT($G$4," ",$L$7," ",#REF!)</f>
        <v>#REF!</v>
      </c>
      <c r="AA39" s="3"/>
      <c r="AC39" s="3" t="s">
        <v>10</v>
      </c>
      <c r="AD39" s="3" t="s">
        <v>5</v>
      </c>
      <c r="AE39" s="4" t="s">
        <v>470</v>
      </c>
      <c r="AF39" s="3" t="s">
        <v>8</v>
      </c>
      <c r="AG39" s="4">
        <v>24</v>
      </c>
    </row>
    <row r="40" spans="2:33" x14ac:dyDescent="0.25">
      <c r="B40" s="1"/>
      <c r="C40" s="4" t="s">
        <v>619</v>
      </c>
      <c r="D40" s="4" t="s">
        <v>651</v>
      </c>
      <c r="E40" s="1"/>
      <c r="G40" s="4" t="s">
        <v>611</v>
      </c>
      <c r="H40" s="4" t="s">
        <v>612</v>
      </c>
      <c r="I40" s="22">
        <v>25</v>
      </c>
      <c r="J40" s="1"/>
      <c r="K40" s="1"/>
      <c r="L40" s="1"/>
      <c r="M40" s="1"/>
      <c r="N40" s="4" t="s">
        <v>470</v>
      </c>
      <c r="O40" s="1"/>
      <c r="P40" s="4" t="s">
        <v>46</v>
      </c>
      <c r="Q40" s="1"/>
      <c r="R40" s="9" t="s">
        <v>86</v>
      </c>
      <c r="S40" s="10" t="s">
        <v>105</v>
      </c>
      <c r="T40" s="1"/>
      <c r="U40" s="9" t="s">
        <v>99</v>
      </c>
      <c r="V40" s="10" t="s">
        <v>43</v>
      </c>
      <c r="W40" s="1"/>
      <c r="X40" s="9" t="s">
        <v>100</v>
      </c>
      <c r="Y40" s="10" t="s">
        <v>95</v>
      </c>
      <c r="Z40" s="3" t="e">
        <f>_xlfn.CONCAT($G$4," ",$L$7," ",#REF!)</f>
        <v>#REF!</v>
      </c>
      <c r="AA40" s="3"/>
      <c r="AC40" s="3" t="s">
        <v>10</v>
      </c>
      <c r="AD40" s="3" t="s">
        <v>5</v>
      </c>
      <c r="AE40" s="4" t="s">
        <v>470</v>
      </c>
      <c r="AF40" s="3" t="s">
        <v>13</v>
      </c>
      <c r="AG40" s="4">
        <v>34</v>
      </c>
    </row>
    <row r="41" spans="2:33" x14ac:dyDescent="0.25">
      <c r="B41" s="1"/>
      <c r="C41" s="4" t="s">
        <v>623</v>
      </c>
      <c r="D41" s="4" t="s">
        <v>652</v>
      </c>
      <c r="E41" s="1"/>
      <c r="G41" s="4" t="s">
        <v>611</v>
      </c>
      <c r="H41" s="4" t="s">
        <v>613</v>
      </c>
      <c r="I41" s="22">
        <v>40</v>
      </c>
      <c r="J41" s="1"/>
      <c r="K41" s="1"/>
      <c r="L41" s="2" t="s">
        <v>106</v>
      </c>
      <c r="M41" s="1"/>
      <c r="N41" s="4" t="s">
        <v>471</v>
      </c>
      <c r="O41" s="1"/>
      <c r="P41" s="4" t="s">
        <v>53</v>
      </c>
      <c r="Q41" s="1"/>
      <c r="R41" s="9" t="s">
        <v>86</v>
      </c>
      <c r="S41" s="10" t="s">
        <v>107</v>
      </c>
      <c r="T41" s="1"/>
      <c r="U41" s="9" t="s">
        <v>99</v>
      </c>
      <c r="V41" s="10" t="s">
        <v>41</v>
      </c>
      <c r="W41" s="1"/>
      <c r="X41" s="9" t="s">
        <v>100</v>
      </c>
      <c r="Y41" s="10" t="s">
        <v>97</v>
      </c>
      <c r="Z41" s="3" t="e">
        <f>_xlfn.CONCAT($G$4," ",$L$7," ",#REF!)</f>
        <v>#REF!</v>
      </c>
      <c r="AA41" s="3"/>
      <c r="AC41" s="3" t="s">
        <v>10</v>
      </c>
      <c r="AD41" s="3" t="s">
        <v>5</v>
      </c>
      <c r="AE41" s="4" t="s">
        <v>470</v>
      </c>
      <c r="AF41" s="3" t="s">
        <v>16</v>
      </c>
      <c r="AG41" s="4">
        <v>48</v>
      </c>
    </row>
    <row r="42" spans="2:33" x14ac:dyDescent="0.25">
      <c r="B42" s="1"/>
      <c r="C42" s="4" t="s">
        <v>627</v>
      </c>
      <c r="D42" s="4" t="s">
        <v>661</v>
      </c>
      <c r="E42" s="1"/>
      <c r="G42" s="4" t="s">
        <v>611</v>
      </c>
      <c r="H42" s="4" t="s">
        <v>614</v>
      </c>
      <c r="I42" s="22">
        <v>35</v>
      </c>
      <c r="J42" s="1"/>
      <c r="K42" s="1"/>
      <c r="L42" s="3" t="s">
        <v>108</v>
      </c>
      <c r="M42" s="1"/>
      <c r="N42" s="4" t="s">
        <v>481</v>
      </c>
      <c r="O42" s="1"/>
      <c r="P42" s="4" t="s">
        <v>166</v>
      </c>
      <c r="Q42" s="1"/>
      <c r="R42" s="9" t="s">
        <v>86</v>
      </c>
      <c r="S42" s="10" t="s">
        <v>109</v>
      </c>
      <c r="T42" s="1"/>
      <c r="U42" s="9" t="s">
        <v>99</v>
      </c>
      <c r="V42" s="10" t="s">
        <v>46</v>
      </c>
      <c r="W42" s="1"/>
      <c r="X42" s="9" t="s">
        <v>100</v>
      </c>
      <c r="Y42" s="10" t="s">
        <v>110</v>
      </c>
      <c r="Z42" s="3" t="e">
        <f>_xlfn.CONCAT($G$4," ",$L$7," ",#REF!)</f>
        <v>#REF!</v>
      </c>
      <c r="AA42" s="3"/>
      <c r="AC42" s="3" t="s">
        <v>10</v>
      </c>
      <c r="AD42" s="3" t="s">
        <v>5</v>
      </c>
      <c r="AE42" s="4" t="s">
        <v>470</v>
      </c>
      <c r="AF42" s="3" t="s">
        <v>149</v>
      </c>
      <c r="AG42" s="4">
        <v>58</v>
      </c>
    </row>
    <row r="43" spans="2:33" x14ac:dyDescent="0.25">
      <c r="B43" s="1"/>
      <c r="C43" s="4" t="s">
        <v>628</v>
      </c>
      <c r="D43" s="4" t="s">
        <v>653</v>
      </c>
      <c r="E43" s="1"/>
      <c r="G43" s="4" t="s">
        <v>615</v>
      </c>
      <c r="H43" s="4" t="s">
        <v>616</v>
      </c>
      <c r="I43" s="22">
        <v>15</v>
      </c>
      <c r="J43" s="1"/>
      <c r="K43" s="1"/>
      <c r="L43" s="3" t="s">
        <v>111</v>
      </c>
      <c r="M43" s="1"/>
      <c r="N43" s="1"/>
      <c r="O43" s="1"/>
      <c r="P43" s="4" t="s">
        <v>159</v>
      </c>
      <c r="Q43" s="1"/>
      <c r="R43" s="9" t="s">
        <v>86</v>
      </c>
      <c r="S43" s="10" t="s">
        <v>112</v>
      </c>
      <c r="T43" s="1"/>
      <c r="U43" s="9" t="s">
        <v>113</v>
      </c>
      <c r="V43" s="10" t="s">
        <v>114</v>
      </c>
      <c r="W43" s="1"/>
      <c r="X43" s="9" t="s">
        <v>100</v>
      </c>
      <c r="Y43" s="10" t="s">
        <v>92</v>
      </c>
      <c r="Z43" s="3" t="e">
        <f>_xlfn.CONCAT($G$4," ",$L$7," ",#REF!)</f>
        <v>#REF!</v>
      </c>
      <c r="AA43" s="3"/>
      <c r="AC43" s="3" t="s">
        <v>10</v>
      </c>
      <c r="AD43" s="3" t="s">
        <v>5</v>
      </c>
      <c r="AE43" s="4" t="s">
        <v>470</v>
      </c>
      <c r="AF43" s="3" t="s">
        <v>154</v>
      </c>
      <c r="AG43" s="4">
        <v>62</v>
      </c>
    </row>
    <row r="44" spans="2:33" x14ac:dyDescent="0.25">
      <c r="B44" s="1"/>
      <c r="C44" s="4" t="s">
        <v>632</v>
      </c>
      <c r="D44" s="4" t="s">
        <v>654</v>
      </c>
      <c r="E44" s="1"/>
      <c r="G44" s="4" t="s">
        <v>615</v>
      </c>
      <c r="H44" s="4" t="s">
        <v>617</v>
      </c>
      <c r="I44" s="22">
        <v>20</v>
      </c>
      <c r="J44" s="1"/>
      <c r="K44" s="1"/>
      <c r="L44" s="3" t="s">
        <v>115</v>
      </c>
      <c r="M44" s="1"/>
      <c r="N44" s="2" t="s">
        <v>487</v>
      </c>
      <c r="O44" s="1"/>
      <c r="P44" s="4" t="s">
        <v>183</v>
      </c>
      <c r="Q44" s="1"/>
      <c r="R44" s="9" t="s">
        <v>86</v>
      </c>
      <c r="S44" s="10" t="s">
        <v>116</v>
      </c>
      <c r="T44" s="1"/>
      <c r="U44" s="9" t="s">
        <v>113</v>
      </c>
      <c r="V44" s="10" t="s">
        <v>117</v>
      </c>
      <c r="W44" s="1"/>
      <c r="X44" s="9" t="s">
        <v>100</v>
      </c>
      <c r="Y44" s="10" t="s">
        <v>22</v>
      </c>
      <c r="Z44" s="3" t="e">
        <f>_xlfn.CONCAT($G$4," ",$L$7," ",#REF!)</f>
        <v>#REF!</v>
      </c>
      <c r="AA44" s="3"/>
      <c r="AC44" s="3" t="s">
        <v>10</v>
      </c>
      <c r="AD44" s="3" t="s">
        <v>5</v>
      </c>
      <c r="AE44" s="4" t="s">
        <v>470</v>
      </c>
      <c r="AF44" s="4" t="s">
        <v>150</v>
      </c>
      <c r="AG44" s="4">
        <v>68</v>
      </c>
    </row>
    <row r="45" spans="2:33" x14ac:dyDescent="0.25">
      <c r="B45" s="1"/>
      <c r="C45" s="4" t="s">
        <v>635</v>
      </c>
      <c r="D45" s="4" t="s">
        <v>656</v>
      </c>
      <c r="E45" s="1"/>
      <c r="G45" s="4" t="s">
        <v>615</v>
      </c>
      <c r="H45" s="4" t="s">
        <v>618</v>
      </c>
      <c r="I45" s="22">
        <v>12</v>
      </c>
      <c r="J45" s="1"/>
      <c r="K45" s="1"/>
      <c r="L45" s="3" t="s">
        <v>118</v>
      </c>
      <c r="M45" s="1"/>
      <c r="N45" s="4" t="s">
        <v>468</v>
      </c>
      <c r="O45" s="1"/>
      <c r="P45" s="4" t="s">
        <v>160</v>
      </c>
      <c r="Q45" s="1"/>
      <c r="R45" s="9" t="s">
        <v>86</v>
      </c>
      <c r="S45" s="10" t="s">
        <v>119</v>
      </c>
      <c r="T45" s="1"/>
      <c r="U45" s="9" t="s">
        <v>113</v>
      </c>
      <c r="V45" s="10" t="s">
        <v>120</v>
      </c>
      <c r="W45" s="1"/>
      <c r="X45" s="9" t="s">
        <v>121</v>
      </c>
      <c r="Y45" s="10" t="s">
        <v>87</v>
      </c>
      <c r="Z45" s="3" t="e">
        <f>_xlfn.CONCAT($G$4," ",$L$7," ",#REF!)</f>
        <v>#REF!</v>
      </c>
      <c r="AA45" s="3"/>
      <c r="AC45" s="3" t="s">
        <v>10</v>
      </c>
      <c r="AD45" s="3" t="s">
        <v>5</v>
      </c>
      <c r="AE45" s="4" t="s">
        <v>470</v>
      </c>
      <c r="AF45" s="3" t="s">
        <v>151</v>
      </c>
      <c r="AG45" s="4">
        <v>74</v>
      </c>
    </row>
    <row r="46" spans="2:33" x14ac:dyDescent="0.25">
      <c r="B46" s="1"/>
      <c r="C46" s="4" t="s">
        <v>636</v>
      </c>
      <c r="D46" s="4" t="s">
        <v>655</v>
      </c>
      <c r="E46" s="1"/>
      <c r="G46" s="4" t="s">
        <v>619</v>
      </c>
      <c r="H46" s="4" t="s">
        <v>620</v>
      </c>
      <c r="I46" s="22">
        <v>25</v>
      </c>
      <c r="J46" s="1"/>
      <c r="K46" s="1"/>
      <c r="L46" s="3" t="s">
        <v>122</v>
      </c>
      <c r="M46" s="1"/>
      <c r="N46" s="4" t="s">
        <v>470</v>
      </c>
      <c r="O46" s="1"/>
      <c r="P46" s="4" t="s">
        <v>185</v>
      </c>
      <c r="Q46" s="1"/>
      <c r="R46" s="9" t="s">
        <v>86</v>
      </c>
      <c r="S46" s="10" t="s">
        <v>123</v>
      </c>
      <c r="T46" s="1"/>
      <c r="U46" s="9" t="s">
        <v>124</v>
      </c>
      <c r="V46" s="10" t="s">
        <v>125</v>
      </c>
      <c r="W46" s="1"/>
      <c r="X46" s="9" t="s">
        <v>121</v>
      </c>
      <c r="Y46" s="10" t="s">
        <v>90</v>
      </c>
      <c r="Z46" s="3" t="e">
        <f>_xlfn.CONCAT($G$4," ",$L$7," ",#REF!)</f>
        <v>#REF!</v>
      </c>
      <c r="AA46" s="3"/>
      <c r="AC46" s="3" t="s">
        <v>10</v>
      </c>
      <c r="AD46" s="3" t="s">
        <v>5</v>
      </c>
      <c r="AE46" s="4" t="s">
        <v>470</v>
      </c>
      <c r="AF46" s="3" t="s">
        <v>152</v>
      </c>
      <c r="AG46" s="4">
        <v>84</v>
      </c>
    </row>
    <row r="47" spans="2:33" x14ac:dyDescent="0.25">
      <c r="B47" s="1"/>
      <c r="C47" s="4" t="s">
        <v>640</v>
      </c>
      <c r="D47" s="4" t="s">
        <v>657</v>
      </c>
      <c r="E47" s="1"/>
      <c r="G47" s="4" t="s">
        <v>619</v>
      </c>
      <c r="H47" s="4" t="s">
        <v>621</v>
      </c>
      <c r="I47" s="22">
        <v>40</v>
      </c>
      <c r="J47" s="1"/>
      <c r="K47" s="1"/>
      <c r="L47" s="4" t="s">
        <v>126</v>
      </c>
      <c r="M47" s="1"/>
      <c r="N47" s="4" t="s">
        <v>471</v>
      </c>
      <c r="O47" s="1"/>
      <c r="P47" s="4" t="s">
        <v>161</v>
      </c>
      <c r="Q47" s="1"/>
      <c r="R47" s="9" t="s">
        <v>100</v>
      </c>
      <c r="S47" s="10" t="s">
        <v>104</v>
      </c>
      <c r="T47" s="1"/>
      <c r="U47" s="9" t="s">
        <v>124</v>
      </c>
      <c r="V47" s="10" t="s">
        <v>127</v>
      </c>
      <c r="W47" s="1"/>
      <c r="X47" s="9" t="s">
        <v>121</v>
      </c>
      <c r="Y47" s="10" t="s">
        <v>103</v>
      </c>
      <c r="Z47" s="3" t="e">
        <f>_xlfn.CONCAT($G$4," ",$L$7," ",#REF!)</f>
        <v>#REF!</v>
      </c>
      <c r="AA47" s="3"/>
      <c r="AC47" s="3" t="s">
        <v>10</v>
      </c>
      <c r="AD47" s="3" t="s">
        <v>5</v>
      </c>
      <c r="AE47" s="4" t="s">
        <v>470</v>
      </c>
      <c r="AF47" s="4" t="s">
        <v>155</v>
      </c>
      <c r="AG47" s="4">
        <v>94</v>
      </c>
    </row>
    <row r="48" spans="2:33" x14ac:dyDescent="0.25">
      <c r="B48" s="1"/>
      <c r="D48" s="1"/>
      <c r="E48" s="1"/>
      <c r="G48" s="4" t="s">
        <v>619</v>
      </c>
      <c r="H48" s="4" t="s">
        <v>622</v>
      </c>
      <c r="I48" s="22">
        <v>55</v>
      </c>
      <c r="J48" s="1"/>
      <c r="K48" s="1"/>
      <c r="L48" s="1"/>
      <c r="M48" s="1"/>
      <c r="N48" s="4" t="s">
        <v>481</v>
      </c>
      <c r="O48" s="1"/>
      <c r="P48" s="4" t="s">
        <v>162</v>
      </c>
      <c r="Q48" s="1"/>
      <c r="R48" s="9" t="s">
        <v>100</v>
      </c>
      <c r="S48" s="10" t="s">
        <v>105</v>
      </c>
      <c r="T48" s="1"/>
      <c r="U48" s="9" t="s">
        <v>124</v>
      </c>
      <c r="V48" s="10" t="s">
        <v>120</v>
      </c>
      <c r="W48" s="1"/>
      <c r="X48" s="9" t="s">
        <v>121</v>
      </c>
      <c r="Y48" s="10" t="s">
        <v>94</v>
      </c>
      <c r="Z48" s="3" t="e">
        <f>_xlfn.CONCAT($G$4," ",$L$7," ",#REF!)</f>
        <v>#REF!</v>
      </c>
      <c r="AA48" s="3"/>
      <c r="AC48" s="3" t="s">
        <v>10</v>
      </c>
      <c r="AD48" s="3" t="s">
        <v>5</v>
      </c>
      <c r="AE48" s="4" t="s">
        <v>470</v>
      </c>
      <c r="AF48" s="3" t="s">
        <v>32</v>
      </c>
      <c r="AG48" s="4">
        <v>104</v>
      </c>
    </row>
    <row r="49" spans="2:33" x14ac:dyDescent="0.25">
      <c r="B49" s="1"/>
      <c r="C49" s="2" t="s">
        <v>665</v>
      </c>
      <c r="D49" s="1"/>
      <c r="E49" s="1"/>
      <c r="G49" s="4" t="s">
        <v>623</v>
      </c>
      <c r="H49" s="4" t="s">
        <v>624</v>
      </c>
      <c r="I49" s="22">
        <v>3.5</v>
      </c>
      <c r="J49" s="1"/>
      <c r="K49" s="1"/>
      <c r="L49" s="2" t="s">
        <v>305</v>
      </c>
      <c r="M49" s="1"/>
      <c r="N49" s="1"/>
      <c r="O49" s="1"/>
      <c r="P49" s="1"/>
      <c r="Q49" s="1"/>
      <c r="R49" s="9" t="s">
        <v>100</v>
      </c>
      <c r="S49" s="10" t="s">
        <v>128</v>
      </c>
      <c r="T49" s="1"/>
      <c r="U49" s="9" t="s">
        <v>129</v>
      </c>
      <c r="V49" s="10" t="s">
        <v>79</v>
      </c>
      <c r="W49" s="1"/>
      <c r="X49" s="9" t="s">
        <v>121</v>
      </c>
      <c r="Y49" s="10" t="s">
        <v>95</v>
      </c>
      <c r="Z49" s="3" t="str">
        <f>_xlfn.CONCAT($G$4," ",$L$8," ",P14)</f>
        <v>CFL - Pin Based Electronic Ballast 5W</v>
      </c>
      <c r="AA49" s="3"/>
      <c r="AC49" s="3" t="s">
        <v>10</v>
      </c>
      <c r="AD49" s="3" t="s">
        <v>5</v>
      </c>
      <c r="AE49" s="4" t="s">
        <v>470</v>
      </c>
      <c r="AF49" s="4" t="s">
        <v>25</v>
      </c>
      <c r="AG49" s="4">
        <v>110</v>
      </c>
    </row>
    <row r="50" spans="2:33" x14ac:dyDescent="0.25">
      <c r="B50" s="1"/>
      <c r="C50" s="4" t="s">
        <v>662</v>
      </c>
      <c r="D50" s="1"/>
      <c r="E50" s="1"/>
      <c r="G50" s="4" t="s">
        <v>623</v>
      </c>
      <c r="H50" s="4" t="s">
        <v>625</v>
      </c>
      <c r="I50" s="22">
        <v>12.5</v>
      </c>
      <c r="J50" s="1"/>
      <c r="K50" s="1"/>
      <c r="L50" s="4" t="s">
        <v>5</v>
      </c>
      <c r="M50" s="1"/>
      <c r="N50" s="2" t="s">
        <v>488</v>
      </c>
      <c r="O50" s="1"/>
      <c r="P50" s="2" t="s">
        <v>513</v>
      </c>
      <c r="Q50" s="1"/>
      <c r="R50" s="9" t="s">
        <v>100</v>
      </c>
      <c r="S50" s="10" t="s">
        <v>130</v>
      </c>
      <c r="T50" s="1"/>
      <c r="U50" s="9" t="s">
        <v>131</v>
      </c>
      <c r="V50" s="10" t="s">
        <v>132</v>
      </c>
      <c r="W50" s="1"/>
      <c r="X50" s="9" t="s">
        <v>121</v>
      </c>
      <c r="Y50" s="10" t="s">
        <v>97</v>
      </c>
      <c r="Z50" s="3" t="str">
        <f t="shared" ref="Z50:Z64" si="3">_xlfn.CONCAT($G$4," ",$L$8," ",P15)</f>
        <v>CFL - Pin Based Electronic Ballast 7W</v>
      </c>
      <c r="AA50" s="3"/>
      <c r="AC50" s="3" t="s">
        <v>10</v>
      </c>
      <c r="AD50" s="3" t="s">
        <v>5</v>
      </c>
      <c r="AE50" s="4" t="s">
        <v>470</v>
      </c>
      <c r="AF50" s="3" t="s">
        <v>120</v>
      </c>
      <c r="AG50" s="4">
        <v>130</v>
      </c>
    </row>
    <row r="51" spans="2:33" x14ac:dyDescent="0.25">
      <c r="B51" s="1"/>
      <c r="C51" s="4" t="s">
        <v>663</v>
      </c>
      <c r="D51" s="1"/>
      <c r="E51" s="1"/>
      <c r="G51" s="4" t="s">
        <v>623</v>
      </c>
      <c r="H51" s="4" t="s">
        <v>626</v>
      </c>
      <c r="I51" s="22">
        <v>12.5</v>
      </c>
      <c r="J51" s="1"/>
      <c r="K51" s="1"/>
      <c r="L51" s="4" t="s">
        <v>11</v>
      </c>
      <c r="M51" s="1"/>
      <c r="N51" s="4" t="s">
        <v>468</v>
      </c>
      <c r="O51" s="1"/>
      <c r="P51" s="4" t="s">
        <v>79</v>
      </c>
      <c r="Q51" s="1"/>
      <c r="R51" s="9" t="s">
        <v>100</v>
      </c>
      <c r="S51" s="10" t="s">
        <v>133</v>
      </c>
      <c r="T51" s="1"/>
      <c r="U51" s="9" t="s">
        <v>131</v>
      </c>
      <c r="V51" s="10" t="s">
        <v>120</v>
      </c>
      <c r="W51" s="1"/>
      <c r="X51" s="9" t="s">
        <v>121</v>
      </c>
      <c r="Y51" s="10" t="s">
        <v>110</v>
      </c>
      <c r="Z51" s="3" t="str">
        <f t="shared" si="3"/>
        <v>CFL - Pin Based Electronic Ballast 9W</v>
      </c>
      <c r="AA51" s="3"/>
      <c r="AC51" s="3" t="s">
        <v>10</v>
      </c>
      <c r="AD51" s="3" t="s">
        <v>5</v>
      </c>
      <c r="AE51" s="4" t="s">
        <v>470</v>
      </c>
      <c r="AF51" s="3" t="s">
        <v>135</v>
      </c>
      <c r="AG51" s="4">
        <v>144</v>
      </c>
    </row>
    <row r="52" spans="2:33" x14ac:dyDescent="0.25">
      <c r="B52" s="1"/>
      <c r="C52" s="4" t="s">
        <v>664</v>
      </c>
      <c r="D52" s="1"/>
      <c r="E52" s="1"/>
      <c r="G52" s="4" t="s">
        <v>627</v>
      </c>
      <c r="H52" s="4"/>
      <c r="I52" s="22">
        <v>0.75</v>
      </c>
      <c r="J52" s="1"/>
      <c r="K52" s="1"/>
      <c r="L52" s="1"/>
      <c r="M52" s="1"/>
      <c r="N52" s="4" t="s">
        <v>470</v>
      </c>
      <c r="O52" s="1"/>
      <c r="P52" s="4" t="s">
        <v>114</v>
      </c>
      <c r="Q52" s="1"/>
      <c r="R52" s="9" t="s">
        <v>100</v>
      </c>
      <c r="S52" s="10" t="s">
        <v>134</v>
      </c>
      <c r="T52" s="1"/>
      <c r="U52" s="9" t="s">
        <v>131</v>
      </c>
      <c r="V52" s="10" t="s">
        <v>135</v>
      </c>
      <c r="W52" s="1"/>
      <c r="X52" s="9" t="s">
        <v>121</v>
      </c>
      <c r="Y52" s="10" t="s">
        <v>92</v>
      </c>
      <c r="Z52" s="3" t="str">
        <f t="shared" si="3"/>
        <v>CFL - Pin Based Electronic Ballast 13W</v>
      </c>
      <c r="AA52" s="3"/>
      <c r="AC52" s="3" t="s">
        <v>10</v>
      </c>
      <c r="AD52" s="3" t="s">
        <v>5</v>
      </c>
      <c r="AE52" s="4" t="s">
        <v>470</v>
      </c>
      <c r="AF52" s="4" t="s">
        <v>156</v>
      </c>
      <c r="AG52" s="4">
        <v>208</v>
      </c>
    </row>
    <row r="53" spans="2:33" x14ac:dyDescent="0.25">
      <c r="B53" s="1"/>
      <c r="C53" s="4" t="s">
        <v>51</v>
      </c>
      <c r="D53" s="1"/>
      <c r="E53" s="1"/>
      <c r="G53" s="4" t="s">
        <v>628</v>
      </c>
      <c r="H53" s="4" t="s">
        <v>629</v>
      </c>
      <c r="I53" s="22">
        <v>35</v>
      </c>
      <c r="J53" s="1"/>
      <c r="K53" s="1"/>
      <c r="L53" s="2" t="s">
        <v>563</v>
      </c>
      <c r="M53" s="1"/>
      <c r="N53" s="4" t="s">
        <v>471</v>
      </c>
      <c r="O53" s="1"/>
      <c r="P53" s="4" t="s">
        <v>58</v>
      </c>
      <c r="Q53" s="1"/>
      <c r="R53" s="9" t="s">
        <v>100</v>
      </c>
      <c r="S53" s="10" t="s">
        <v>136</v>
      </c>
      <c r="T53" s="1"/>
      <c r="U53" s="9" t="s">
        <v>131</v>
      </c>
      <c r="V53" s="10" t="s">
        <v>39</v>
      </c>
      <c r="W53" s="1"/>
      <c r="X53" s="11" t="s">
        <v>121</v>
      </c>
      <c r="Y53" s="12" t="s">
        <v>22</v>
      </c>
      <c r="Z53" s="3" t="str">
        <f t="shared" si="3"/>
        <v>CFL - Pin Based Electronic Ballast 18W</v>
      </c>
      <c r="AA53" s="3"/>
      <c r="AC53" s="3" t="s">
        <v>10</v>
      </c>
      <c r="AD53" s="3" t="s">
        <v>5</v>
      </c>
      <c r="AE53" s="4" t="s">
        <v>471</v>
      </c>
      <c r="AF53" s="3" t="s">
        <v>147</v>
      </c>
      <c r="AG53" s="4">
        <v>21</v>
      </c>
    </row>
    <row r="54" spans="2:33" x14ac:dyDescent="0.25">
      <c r="B54" s="1"/>
      <c r="D54" s="1"/>
      <c r="E54" s="1"/>
      <c r="G54" s="4" t="s">
        <v>628</v>
      </c>
      <c r="H54" s="4" t="s">
        <v>630</v>
      </c>
      <c r="I54" s="22">
        <v>75</v>
      </c>
      <c r="J54" s="1"/>
      <c r="K54" s="1"/>
      <c r="L54" s="4" t="s">
        <v>564</v>
      </c>
      <c r="M54" s="1"/>
      <c r="N54" s="4" t="s">
        <v>481</v>
      </c>
      <c r="O54" s="1"/>
      <c r="P54" s="4" t="s">
        <v>29</v>
      </c>
      <c r="Q54" s="1"/>
      <c r="R54" s="9" t="s">
        <v>100</v>
      </c>
      <c r="S54" s="10" t="s">
        <v>137</v>
      </c>
      <c r="T54" s="1"/>
      <c r="U54" s="9" t="s">
        <v>131</v>
      </c>
      <c r="V54" s="10" t="s">
        <v>43</v>
      </c>
      <c r="W54" s="1"/>
      <c r="X54" s="1"/>
      <c r="Y54" s="1"/>
      <c r="Z54" s="3" t="str">
        <f t="shared" si="3"/>
        <v>CFL - Pin Based Electronic Ballast 22W</v>
      </c>
      <c r="AA54" s="3"/>
      <c r="AC54" s="3" t="s">
        <v>10</v>
      </c>
      <c r="AD54" s="3" t="s">
        <v>5</v>
      </c>
      <c r="AE54" s="4" t="s">
        <v>471</v>
      </c>
      <c r="AF54" s="3" t="s">
        <v>148</v>
      </c>
      <c r="AG54" s="4">
        <v>27</v>
      </c>
    </row>
    <row r="55" spans="2:33" x14ac:dyDescent="0.25">
      <c r="B55" s="1"/>
      <c r="C55" s="2" t="s">
        <v>752</v>
      </c>
      <c r="E55" s="1"/>
      <c r="G55" s="4" t="s">
        <v>628</v>
      </c>
      <c r="H55" s="4" t="s">
        <v>631</v>
      </c>
      <c r="I55" s="22">
        <v>100</v>
      </c>
      <c r="J55" s="1"/>
      <c r="K55" s="1"/>
      <c r="L55" s="4" t="s">
        <v>565</v>
      </c>
      <c r="M55" s="1"/>
      <c r="N55" s="1"/>
      <c r="O55" s="1"/>
      <c r="P55" s="4" t="s">
        <v>72</v>
      </c>
      <c r="Q55" s="1"/>
      <c r="R55" s="9" t="s">
        <v>100</v>
      </c>
      <c r="S55" s="10" t="s">
        <v>107</v>
      </c>
      <c r="T55" s="1"/>
      <c r="U55" s="9" t="s">
        <v>138</v>
      </c>
      <c r="V55" s="10" t="s">
        <v>21</v>
      </c>
      <c r="W55" s="1"/>
      <c r="X55" s="1"/>
      <c r="Y55" s="1"/>
      <c r="Z55" s="3" t="str">
        <f t="shared" si="3"/>
        <v>CFL - Pin Based Electronic Ballast 24W</v>
      </c>
      <c r="AA55" s="3"/>
      <c r="AC55" s="3" t="s">
        <v>10</v>
      </c>
      <c r="AD55" s="3" t="s">
        <v>5</v>
      </c>
      <c r="AE55" s="4" t="s">
        <v>471</v>
      </c>
      <c r="AF55" s="3" t="s">
        <v>8</v>
      </c>
      <c r="AG55" s="4">
        <v>36</v>
      </c>
    </row>
    <row r="56" spans="2:33" x14ac:dyDescent="0.25">
      <c r="B56" s="1"/>
      <c r="C56" s="4">
        <v>0.8</v>
      </c>
      <c r="D56" s="1"/>
      <c r="E56" s="1"/>
      <c r="G56" s="4" t="s">
        <v>632</v>
      </c>
      <c r="H56" s="4" t="s">
        <v>633</v>
      </c>
      <c r="I56" s="22">
        <v>15</v>
      </c>
      <c r="J56" s="1"/>
      <c r="K56" s="1"/>
      <c r="L56" s="4" t="s">
        <v>30</v>
      </c>
      <c r="M56" s="1"/>
      <c r="N56" s="2" t="s">
        <v>566</v>
      </c>
      <c r="O56" s="1"/>
      <c r="P56" s="4" t="s">
        <v>117</v>
      </c>
      <c r="Q56" s="1"/>
      <c r="R56" s="9" t="s">
        <v>100</v>
      </c>
      <c r="S56" s="10" t="s">
        <v>109</v>
      </c>
      <c r="T56" s="1"/>
      <c r="U56" s="9" t="s">
        <v>139</v>
      </c>
      <c r="V56" s="10" t="s">
        <v>132</v>
      </c>
      <c r="W56" s="1"/>
      <c r="X56" s="1"/>
      <c r="Y56" s="1"/>
      <c r="Z56" s="3" t="str">
        <f t="shared" si="3"/>
        <v>CFL - Pin Based Electronic Ballast 26W</v>
      </c>
      <c r="AA56" s="3"/>
      <c r="AC56" s="3" t="s">
        <v>10</v>
      </c>
      <c r="AD56" s="3" t="s">
        <v>5</v>
      </c>
      <c r="AE56" s="4" t="s">
        <v>471</v>
      </c>
      <c r="AF56" s="3" t="s">
        <v>13</v>
      </c>
      <c r="AG56" s="4">
        <v>51</v>
      </c>
    </row>
    <row r="57" spans="2:33" x14ac:dyDescent="0.25">
      <c r="B57" s="1"/>
      <c r="D57" s="1"/>
      <c r="E57" s="1"/>
      <c r="G57" s="4" t="s">
        <v>632</v>
      </c>
      <c r="H57" s="4" t="s">
        <v>634</v>
      </c>
      <c r="I57" s="22">
        <v>20</v>
      </c>
      <c r="J57" s="1"/>
      <c r="K57" s="1"/>
      <c r="L57" s="1"/>
      <c r="M57" s="1"/>
      <c r="N57" s="4" t="s">
        <v>51</v>
      </c>
      <c r="O57" s="1"/>
      <c r="P57" s="4" t="s">
        <v>125</v>
      </c>
      <c r="Q57" s="1"/>
      <c r="R57" s="9" t="s">
        <v>100</v>
      </c>
      <c r="S57" s="10" t="s">
        <v>112</v>
      </c>
      <c r="T57" s="1"/>
      <c r="U57" s="9" t="s">
        <v>139</v>
      </c>
      <c r="V57" s="10" t="s">
        <v>120</v>
      </c>
      <c r="W57" s="1"/>
      <c r="X57" s="1"/>
      <c r="Y57" s="1"/>
      <c r="Z57" s="3" t="str">
        <f t="shared" si="3"/>
        <v>CFL - Pin Based Electronic Ballast 28W</v>
      </c>
      <c r="AA57" s="3"/>
      <c r="AC57" s="3" t="s">
        <v>10</v>
      </c>
      <c r="AD57" s="3" t="s">
        <v>5</v>
      </c>
      <c r="AE57" s="4" t="s">
        <v>471</v>
      </c>
      <c r="AF57" s="3" t="s">
        <v>16</v>
      </c>
      <c r="AG57" s="4">
        <v>72</v>
      </c>
    </row>
    <row r="58" spans="2:33" x14ac:dyDescent="0.25">
      <c r="B58" s="54" t="s">
        <v>754</v>
      </c>
      <c r="C58" s="55"/>
      <c r="D58" s="55"/>
      <c r="E58" s="1"/>
      <c r="G58" s="4" t="s">
        <v>635</v>
      </c>
      <c r="H58" s="4" t="s">
        <v>637</v>
      </c>
      <c r="I58" s="22">
        <v>75</v>
      </c>
      <c r="J58" s="1"/>
      <c r="K58" s="1"/>
      <c r="L58" s="1"/>
      <c r="M58" s="1"/>
      <c r="N58" s="1"/>
      <c r="O58" s="1"/>
      <c r="P58" s="4" t="s">
        <v>127</v>
      </c>
      <c r="Q58" s="1"/>
      <c r="R58" s="9" t="s">
        <v>100</v>
      </c>
      <c r="S58" s="10" t="s">
        <v>116</v>
      </c>
      <c r="T58" s="1"/>
      <c r="U58" s="9" t="s">
        <v>139</v>
      </c>
      <c r="V58" s="10" t="s">
        <v>38</v>
      </c>
      <c r="W58" s="1"/>
      <c r="X58" s="1"/>
      <c r="Y58" s="1"/>
      <c r="Z58" s="3" t="str">
        <f t="shared" si="3"/>
        <v>CFL - Pin Based Electronic Ballast 32W</v>
      </c>
      <c r="AA58" s="3"/>
      <c r="AC58" s="3" t="s">
        <v>10</v>
      </c>
      <c r="AD58" s="3" t="s">
        <v>5</v>
      </c>
      <c r="AE58" s="4" t="s">
        <v>471</v>
      </c>
      <c r="AF58" s="3" t="s">
        <v>149</v>
      </c>
      <c r="AG58" s="4">
        <v>87</v>
      </c>
    </row>
    <row r="59" spans="2:33" x14ac:dyDescent="0.25">
      <c r="B59" s="56" t="s">
        <v>755</v>
      </c>
      <c r="C59" s="57"/>
      <c r="D59" s="58">
        <v>20</v>
      </c>
      <c r="E59" s="1"/>
      <c r="G59" s="4" t="s">
        <v>635</v>
      </c>
      <c r="H59" s="4" t="s">
        <v>638</v>
      </c>
      <c r="I59" s="22">
        <v>125</v>
      </c>
      <c r="J59" s="1"/>
      <c r="K59" s="1"/>
      <c r="L59" s="1"/>
      <c r="M59" s="1"/>
      <c r="N59" s="1"/>
      <c r="O59" s="1"/>
      <c r="P59" s="4" t="s">
        <v>132</v>
      </c>
      <c r="Q59" s="1"/>
      <c r="R59" s="9" t="s">
        <v>100</v>
      </c>
      <c r="S59" s="10" t="s">
        <v>119</v>
      </c>
      <c r="T59" s="1"/>
      <c r="U59" s="9" t="s">
        <v>139</v>
      </c>
      <c r="V59" s="10" t="s">
        <v>39</v>
      </c>
      <c r="W59" s="1"/>
      <c r="X59" s="1"/>
      <c r="Y59" s="1"/>
      <c r="Z59" s="3" t="str">
        <f t="shared" si="3"/>
        <v>CFL - Pin Based Electronic Ballast 36W</v>
      </c>
      <c r="AA59" s="3"/>
      <c r="AC59" s="3" t="s">
        <v>10</v>
      </c>
      <c r="AD59" s="3" t="s">
        <v>5</v>
      </c>
      <c r="AE59" s="4" t="s">
        <v>471</v>
      </c>
      <c r="AF59" s="3" t="s">
        <v>154</v>
      </c>
      <c r="AG59" s="4">
        <v>93</v>
      </c>
    </row>
    <row r="60" spans="2:33" x14ac:dyDescent="0.25">
      <c r="B60" s="56" t="s">
        <v>756</v>
      </c>
      <c r="C60" s="57"/>
      <c r="D60" s="58">
        <v>8</v>
      </c>
      <c r="E60" s="1"/>
      <c r="G60" s="4" t="s">
        <v>635</v>
      </c>
      <c r="H60" s="4" t="s">
        <v>622</v>
      </c>
      <c r="I60" s="22">
        <v>175</v>
      </c>
      <c r="J60" s="1"/>
      <c r="K60" s="1"/>
      <c r="L60" s="1"/>
      <c r="M60" s="1"/>
      <c r="N60" s="1"/>
      <c r="O60" s="1"/>
      <c r="P60" s="4" t="s">
        <v>32</v>
      </c>
      <c r="Q60" s="1"/>
      <c r="R60" s="9" t="s">
        <v>100</v>
      </c>
      <c r="S60" s="10" t="s">
        <v>123</v>
      </c>
      <c r="T60" s="1"/>
      <c r="U60" s="9" t="s">
        <v>139</v>
      </c>
      <c r="V60" s="10" t="s">
        <v>43</v>
      </c>
      <c r="W60" s="1"/>
      <c r="X60" s="1"/>
      <c r="Y60" s="1"/>
      <c r="Z60" s="3" t="str">
        <f t="shared" si="3"/>
        <v>CFL - Pin Based Electronic Ballast 40W</v>
      </c>
      <c r="AA60" s="3"/>
      <c r="AC60" s="3" t="s">
        <v>10</v>
      </c>
      <c r="AD60" s="3" t="s">
        <v>5</v>
      </c>
      <c r="AE60" s="4" t="s">
        <v>471</v>
      </c>
      <c r="AF60" s="4" t="s">
        <v>150</v>
      </c>
      <c r="AG60" s="4">
        <v>102</v>
      </c>
    </row>
    <row r="61" spans="2:33" x14ac:dyDescent="0.25">
      <c r="B61" s="56" t="s">
        <v>260</v>
      </c>
      <c r="C61" s="57"/>
      <c r="D61" s="58">
        <v>15</v>
      </c>
      <c r="E61" s="1"/>
      <c r="G61" s="4" t="s">
        <v>636</v>
      </c>
      <c r="H61" s="4" t="s">
        <v>639</v>
      </c>
      <c r="I61" s="22">
        <v>75</v>
      </c>
      <c r="J61" s="1"/>
      <c r="K61" s="1"/>
      <c r="L61" s="1"/>
      <c r="M61" s="1"/>
      <c r="N61" s="1"/>
      <c r="O61" s="1"/>
      <c r="P61" s="4" t="s">
        <v>35</v>
      </c>
      <c r="Q61" s="1"/>
      <c r="R61" s="9" t="s">
        <v>100</v>
      </c>
      <c r="S61" s="10" t="s">
        <v>140</v>
      </c>
      <c r="T61" s="1"/>
      <c r="U61" s="9" t="s">
        <v>139</v>
      </c>
      <c r="V61" s="10" t="s">
        <v>91</v>
      </c>
      <c r="W61" s="1"/>
      <c r="X61" s="1"/>
      <c r="Y61" s="1"/>
      <c r="Z61" s="3" t="str">
        <f t="shared" si="3"/>
        <v>CFL - Pin Based Electronic Ballast 42W</v>
      </c>
      <c r="AA61" s="3"/>
      <c r="AC61" s="3" t="s">
        <v>10</v>
      </c>
      <c r="AD61" s="3" t="s">
        <v>5</v>
      </c>
      <c r="AE61" s="4" t="s">
        <v>471</v>
      </c>
      <c r="AF61" s="3" t="s">
        <v>151</v>
      </c>
      <c r="AG61" s="4">
        <v>111</v>
      </c>
    </row>
    <row r="62" spans="2:33" x14ac:dyDescent="0.25">
      <c r="B62" s="56" t="s">
        <v>757</v>
      </c>
      <c r="C62" s="57"/>
      <c r="D62" s="58">
        <v>15</v>
      </c>
      <c r="E62" s="1"/>
      <c r="G62" s="4" t="s">
        <v>636</v>
      </c>
      <c r="H62" s="4" t="s">
        <v>631</v>
      </c>
      <c r="I62" s="22">
        <v>125</v>
      </c>
      <c r="J62" s="1"/>
      <c r="K62" s="1"/>
      <c r="L62" s="1"/>
      <c r="M62" s="1"/>
      <c r="N62" s="1"/>
      <c r="O62" s="1"/>
      <c r="P62" s="4" t="s">
        <v>75</v>
      </c>
      <c r="Q62" s="1"/>
      <c r="R62" s="9" t="s">
        <v>100</v>
      </c>
      <c r="S62" s="10" t="s">
        <v>141</v>
      </c>
      <c r="T62" s="1"/>
      <c r="U62" s="9" t="s">
        <v>139</v>
      </c>
      <c r="V62" s="10" t="s">
        <v>142</v>
      </c>
      <c r="W62" s="1"/>
      <c r="X62" s="1"/>
      <c r="Y62" s="1"/>
      <c r="Z62" s="3" t="str">
        <f t="shared" si="3"/>
        <v>CFL - Pin Based Electronic Ballast 50W</v>
      </c>
      <c r="AA62" s="3"/>
      <c r="AC62" s="3" t="s">
        <v>10</v>
      </c>
      <c r="AD62" s="3" t="s">
        <v>5</v>
      </c>
      <c r="AE62" s="4" t="s">
        <v>471</v>
      </c>
      <c r="AF62" s="3" t="s">
        <v>152</v>
      </c>
      <c r="AG62" s="4">
        <v>126</v>
      </c>
    </row>
    <row r="63" spans="2:33" x14ac:dyDescent="0.25">
      <c r="B63" s="56" t="s">
        <v>758</v>
      </c>
      <c r="C63" s="57"/>
      <c r="D63" s="58">
        <v>7</v>
      </c>
      <c r="E63" s="1"/>
      <c r="G63" s="4" t="s">
        <v>640</v>
      </c>
      <c r="H63" s="4"/>
      <c r="I63" s="22">
        <v>0</v>
      </c>
      <c r="J63" s="1"/>
      <c r="K63" s="1"/>
      <c r="L63" s="1"/>
      <c r="M63" s="1"/>
      <c r="N63" s="1"/>
      <c r="O63" s="1"/>
      <c r="P63" s="4" t="s">
        <v>120</v>
      </c>
      <c r="Q63" s="1"/>
      <c r="R63" s="9" t="s">
        <v>100</v>
      </c>
      <c r="S63" s="10" t="s">
        <v>143</v>
      </c>
      <c r="T63" s="1"/>
      <c r="U63" s="9" t="s">
        <v>144</v>
      </c>
      <c r="V63" s="10" t="s">
        <v>72</v>
      </c>
      <c r="W63" s="1"/>
      <c r="X63" s="1"/>
      <c r="Y63" s="1"/>
      <c r="Z63" s="3" t="str">
        <f t="shared" si="3"/>
        <v>CFL - Pin Based Electronic Ballast 55W</v>
      </c>
      <c r="AA63" s="3"/>
      <c r="AC63" s="3" t="s">
        <v>10</v>
      </c>
      <c r="AD63" s="3" t="s">
        <v>5</v>
      </c>
      <c r="AE63" s="4" t="s">
        <v>471</v>
      </c>
      <c r="AF63" s="4" t="s">
        <v>155</v>
      </c>
      <c r="AG63" s="4">
        <v>141</v>
      </c>
    </row>
    <row r="64" spans="2:33" x14ac:dyDescent="0.25">
      <c r="B64" s="56" t="s">
        <v>759</v>
      </c>
      <c r="C64" s="57"/>
      <c r="D64" s="58">
        <v>5</v>
      </c>
      <c r="E64" s="1"/>
      <c r="G64" s="1"/>
      <c r="H64" s="1"/>
      <c r="I64" s="1"/>
      <c r="J64" s="1"/>
      <c r="K64" s="1"/>
      <c r="L64" s="1"/>
      <c r="M64" s="1"/>
      <c r="N64" s="1"/>
      <c r="O64" s="1"/>
      <c r="P64" s="4" t="s">
        <v>38</v>
      </c>
      <c r="Q64" s="1"/>
      <c r="R64" s="9" t="s">
        <v>100</v>
      </c>
      <c r="S64" s="10" t="s">
        <v>145</v>
      </c>
      <c r="T64" s="1"/>
      <c r="U64" s="9" t="s">
        <v>144</v>
      </c>
      <c r="V64" s="10" t="s">
        <v>32</v>
      </c>
      <c r="W64" s="1"/>
      <c r="X64" s="1"/>
      <c r="Y64" s="1"/>
      <c r="Z64" s="3" t="str">
        <f t="shared" si="3"/>
        <v>CFL - Pin Based Electronic Ballast 80W</v>
      </c>
      <c r="AA64" s="3"/>
      <c r="AC64" s="3" t="s">
        <v>10</v>
      </c>
      <c r="AD64" s="3" t="s">
        <v>5</v>
      </c>
      <c r="AE64" s="4" t="s">
        <v>471</v>
      </c>
      <c r="AF64" s="3" t="s">
        <v>32</v>
      </c>
      <c r="AG64" s="4">
        <v>156</v>
      </c>
    </row>
    <row r="65" spans="2:33" x14ac:dyDescent="0.25">
      <c r="B65" s="56" t="s">
        <v>760</v>
      </c>
      <c r="C65" s="57"/>
      <c r="D65" s="58">
        <v>11</v>
      </c>
      <c r="E65" s="1"/>
      <c r="G65" s="2" t="s">
        <v>596</v>
      </c>
      <c r="H65" s="2" t="s">
        <v>595</v>
      </c>
      <c r="I65" s="1"/>
      <c r="J65" s="1"/>
      <c r="K65" s="1"/>
      <c r="L65" s="1"/>
      <c r="M65" s="1"/>
      <c r="N65" s="1"/>
      <c r="O65" s="1"/>
      <c r="P65" s="4" t="s">
        <v>135</v>
      </c>
      <c r="Q65" s="1"/>
      <c r="R65" s="9" t="s">
        <v>121</v>
      </c>
      <c r="S65" s="10" t="s">
        <v>104</v>
      </c>
      <c r="T65" s="1"/>
      <c r="U65" s="9" t="s">
        <v>146</v>
      </c>
      <c r="V65" s="10" t="s">
        <v>147</v>
      </c>
      <c r="W65" s="1"/>
      <c r="X65" s="1"/>
      <c r="Y65" s="1"/>
      <c r="Z65" s="3" t="e">
        <f>_xlfn.CONCAT($G$4," ",$L$8," ",#REF!)</f>
        <v>#REF!</v>
      </c>
      <c r="AA65" s="3"/>
      <c r="AC65" s="3" t="s">
        <v>10</v>
      </c>
      <c r="AD65" s="3" t="s">
        <v>5</v>
      </c>
      <c r="AE65" s="4" t="s">
        <v>471</v>
      </c>
      <c r="AF65" s="4" t="s">
        <v>25</v>
      </c>
      <c r="AG65" s="4">
        <v>165</v>
      </c>
    </row>
    <row r="66" spans="2:33" x14ac:dyDescent="0.25">
      <c r="B66" s="1"/>
      <c r="D66" s="1"/>
      <c r="E66" s="1"/>
      <c r="G66" s="3" t="s">
        <v>580</v>
      </c>
      <c r="H66" s="22">
        <v>0</v>
      </c>
      <c r="I66" s="1"/>
      <c r="J66" s="1"/>
      <c r="K66" s="1"/>
      <c r="L66" s="1"/>
      <c r="M66" s="1"/>
      <c r="N66" s="1"/>
      <c r="O66" s="1"/>
      <c r="P66" s="4" t="s">
        <v>39</v>
      </c>
      <c r="Q66" s="1"/>
      <c r="R66" s="9" t="s">
        <v>121</v>
      </c>
      <c r="S66" s="10" t="s">
        <v>105</v>
      </c>
      <c r="T66" s="1"/>
      <c r="U66" s="9" t="s">
        <v>146</v>
      </c>
      <c r="V66" s="10" t="s">
        <v>148</v>
      </c>
      <c r="W66" s="1"/>
      <c r="X66" s="1"/>
      <c r="Y66" s="1"/>
      <c r="Z66" s="3" t="e">
        <f>_xlfn.CONCAT($G$4," ",$L$8," ",#REF!)</f>
        <v>#REF!</v>
      </c>
      <c r="AA66" s="3"/>
      <c r="AC66" s="3" t="s">
        <v>10</v>
      </c>
      <c r="AD66" s="3" t="s">
        <v>5</v>
      </c>
      <c r="AE66" s="4" t="s">
        <v>471</v>
      </c>
      <c r="AF66" s="3" t="s">
        <v>120</v>
      </c>
      <c r="AG66" s="4">
        <v>195</v>
      </c>
    </row>
    <row r="67" spans="2:33" x14ac:dyDescent="0.25">
      <c r="B67" s="1"/>
      <c r="D67" s="1"/>
      <c r="E67" s="1"/>
      <c r="G67" s="4" t="s">
        <v>259</v>
      </c>
      <c r="H67" s="22">
        <v>0.3</v>
      </c>
      <c r="I67" s="1"/>
      <c r="J67" s="1"/>
      <c r="K67" s="1"/>
      <c r="L67" s="1"/>
      <c r="M67" s="1"/>
      <c r="N67" s="1"/>
      <c r="O67" s="1"/>
      <c r="P67" s="4" t="s">
        <v>82</v>
      </c>
      <c r="Q67" s="1"/>
      <c r="R67" s="9" t="s">
        <v>121</v>
      </c>
      <c r="S67" s="10" t="s">
        <v>128</v>
      </c>
      <c r="T67" s="1"/>
      <c r="U67" s="9" t="s">
        <v>146</v>
      </c>
      <c r="V67" s="10" t="s">
        <v>8</v>
      </c>
      <c r="W67" s="1"/>
      <c r="X67" s="1"/>
      <c r="Y67" s="1"/>
      <c r="Z67" s="3" t="e">
        <f>_xlfn.CONCAT($G$4," ",$L$8," ",#REF!)</f>
        <v>#REF!</v>
      </c>
      <c r="AA67" s="3"/>
      <c r="AC67" s="3" t="s">
        <v>10</v>
      </c>
      <c r="AD67" s="3" t="s">
        <v>5</v>
      </c>
      <c r="AE67" s="4" t="s">
        <v>471</v>
      </c>
      <c r="AF67" s="3" t="s">
        <v>135</v>
      </c>
      <c r="AG67" s="4">
        <v>216</v>
      </c>
    </row>
    <row r="68" spans="2:33" x14ac:dyDescent="0.25">
      <c r="B68" s="1"/>
      <c r="D68" s="1"/>
      <c r="E68" s="1"/>
      <c r="G68" s="4" t="s">
        <v>597</v>
      </c>
      <c r="H68" s="22">
        <v>0.3</v>
      </c>
      <c r="I68" s="1"/>
      <c r="J68" s="1"/>
      <c r="K68" s="1"/>
      <c r="L68" s="1"/>
      <c r="M68" s="1"/>
      <c r="N68" s="1"/>
      <c r="O68" s="1"/>
      <c r="P68" s="4" t="s">
        <v>41</v>
      </c>
      <c r="Q68" s="1"/>
      <c r="R68" s="9" t="s">
        <v>121</v>
      </c>
      <c r="S68" s="10" t="s">
        <v>130</v>
      </c>
      <c r="T68" s="1"/>
      <c r="U68" s="9" t="s">
        <v>146</v>
      </c>
      <c r="V68" s="10" t="s">
        <v>13</v>
      </c>
      <c r="W68" s="1"/>
      <c r="X68" s="1"/>
      <c r="Y68" s="1"/>
      <c r="Z68" s="3" t="e">
        <f>_xlfn.CONCAT($G$4," ",$L$8," ",#REF!)</f>
        <v>#REF!</v>
      </c>
      <c r="AA68" s="3"/>
      <c r="AC68" s="3" t="s">
        <v>10</v>
      </c>
      <c r="AD68" s="3" t="s">
        <v>5</v>
      </c>
      <c r="AE68" s="4" t="s">
        <v>471</v>
      </c>
      <c r="AF68" s="4" t="s">
        <v>156</v>
      </c>
      <c r="AG68" s="4">
        <v>312</v>
      </c>
    </row>
    <row r="69" spans="2:33" x14ac:dyDescent="0.25">
      <c r="B69" s="1"/>
      <c r="D69" s="1"/>
      <c r="E69" s="1"/>
      <c r="G69" s="4" t="s">
        <v>598</v>
      </c>
      <c r="H69" s="22">
        <v>0.3</v>
      </c>
      <c r="I69" s="1"/>
      <c r="J69" s="1"/>
      <c r="K69" s="1"/>
      <c r="L69" s="1"/>
      <c r="M69" s="1"/>
      <c r="N69" s="1"/>
      <c r="O69" s="1"/>
      <c r="P69" s="4" t="s">
        <v>43</v>
      </c>
      <c r="Q69" s="1"/>
      <c r="R69" s="9" t="s">
        <v>121</v>
      </c>
      <c r="S69" s="10" t="s">
        <v>133</v>
      </c>
      <c r="T69" s="1"/>
      <c r="U69" s="9" t="s">
        <v>146</v>
      </c>
      <c r="V69" s="10" t="s">
        <v>16</v>
      </c>
      <c r="W69" s="1"/>
      <c r="X69" s="1"/>
      <c r="Y69" s="1"/>
      <c r="Z69" s="3" t="e">
        <f>_xlfn.CONCAT($G$4," ",$L$8," ",#REF!)</f>
        <v>#REF!</v>
      </c>
      <c r="AA69" s="3"/>
      <c r="AC69" s="3" t="s">
        <v>10</v>
      </c>
      <c r="AD69" s="4" t="s">
        <v>11</v>
      </c>
      <c r="AE69" s="4" t="s">
        <v>468</v>
      </c>
      <c r="AF69" s="3" t="s">
        <v>147</v>
      </c>
      <c r="AG69" s="4">
        <v>6</v>
      </c>
    </row>
    <row r="70" spans="2:33" x14ac:dyDescent="0.25">
      <c r="B70" s="1"/>
      <c r="D70" s="1"/>
      <c r="E70" s="1"/>
      <c r="G70" s="4" t="s">
        <v>260</v>
      </c>
      <c r="H70" s="22">
        <v>0.6</v>
      </c>
      <c r="I70" s="1"/>
      <c r="J70" s="1"/>
      <c r="K70" s="1"/>
      <c r="L70" s="1"/>
      <c r="M70" s="1"/>
      <c r="N70" s="1"/>
      <c r="O70" s="1"/>
      <c r="P70" s="4" t="s">
        <v>91</v>
      </c>
      <c r="Q70" s="1"/>
      <c r="R70" s="9" t="s">
        <v>121</v>
      </c>
      <c r="S70" s="10" t="s">
        <v>134</v>
      </c>
      <c r="T70" s="1"/>
      <c r="U70" s="9" t="s">
        <v>146</v>
      </c>
      <c r="V70" s="10" t="s">
        <v>149</v>
      </c>
      <c r="W70" s="1"/>
      <c r="X70" s="1"/>
      <c r="Y70" s="1"/>
      <c r="Z70" s="3" t="e">
        <f>_xlfn.CONCAT($G$4," ",$L$8," ",#REF!)</f>
        <v>#REF!</v>
      </c>
      <c r="AA70" s="3"/>
      <c r="AC70" s="3" t="s">
        <v>10</v>
      </c>
      <c r="AD70" s="4" t="s">
        <v>11</v>
      </c>
      <c r="AE70" s="4" t="s">
        <v>468</v>
      </c>
      <c r="AF70" s="3" t="s">
        <v>148</v>
      </c>
      <c r="AG70" s="4">
        <v>8</v>
      </c>
    </row>
    <row r="71" spans="2:33" x14ac:dyDescent="0.25">
      <c r="B71" s="1"/>
      <c r="D71" s="1"/>
      <c r="E71" s="1"/>
      <c r="G71" s="1"/>
      <c r="H71" s="1"/>
      <c r="I71" s="1"/>
      <c r="J71" s="1"/>
      <c r="K71" s="1"/>
      <c r="L71" s="1"/>
      <c r="M71" s="1"/>
      <c r="N71" s="1"/>
      <c r="O71" s="1"/>
      <c r="P71" s="4" t="s">
        <v>46</v>
      </c>
      <c r="Q71" s="1"/>
      <c r="R71" s="9" t="s">
        <v>121</v>
      </c>
      <c r="S71" s="10" t="s">
        <v>136</v>
      </c>
      <c r="T71" s="1"/>
      <c r="U71" s="9" t="s">
        <v>146</v>
      </c>
      <c r="V71" s="10" t="s">
        <v>150</v>
      </c>
      <c r="W71" s="1"/>
      <c r="X71" s="1"/>
      <c r="Y71" s="1"/>
      <c r="Z71" s="3" t="e">
        <f>_xlfn.CONCAT($G$4," ",$L$8," ",#REF!)</f>
        <v>#REF!</v>
      </c>
      <c r="AA71" s="3"/>
      <c r="AC71" s="3" t="s">
        <v>10</v>
      </c>
      <c r="AD71" s="4" t="s">
        <v>11</v>
      </c>
      <c r="AE71" s="4" t="s">
        <v>468</v>
      </c>
      <c r="AF71" s="3" t="s">
        <v>8</v>
      </c>
      <c r="AG71" s="4">
        <v>10</v>
      </c>
    </row>
    <row r="72" spans="2:33" x14ac:dyDescent="0.25">
      <c r="B72" s="1"/>
      <c r="D72" s="1"/>
      <c r="E72" s="1"/>
      <c r="G72" s="1"/>
      <c r="H72" s="1"/>
      <c r="I72" s="1"/>
      <c r="J72" s="1"/>
      <c r="K72" s="1"/>
      <c r="L72" s="1"/>
      <c r="M72" s="1"/>
      <c r="N72" s="1"/>
      <c r="O72" s="1"/>
      <c r="P72" s="4" t="s">
        <v>50</v>
      </c>
      <c r="Q72" s="1"/>
      <c r="R72" s="9" t="s">
        <v>121</v>
      </c>
      <c r="S72" s="10" t="s">
        <v>137</v>
      </c>
      <c r="T72" s="1"/>
      <c r="U72" s="9" t="s">
        <v>146</v>
      </c>
      <c r="V72" s="10" t="s">
        <v>151</v>
      </c>
      <c r="W72" s="1"/>
      <c r="X72" s="1"/>
      <c r="Y72" s="1"/>
      <c r="Z72" s="3" t="e">
        <f>_xlfn.CONCAT($G$4," ",$L$8," ",#REF!)</f>
        <v>#REF!</v>
      </c>
      <c r="AA72" s="3"/>
      <c r="AC72" s="3" t="s">
        <v>10</v>
      </c>
      <c r="AD72" s="4" t="s">
        <v>11</v>
      </c>
      <c r="AE72" s="4" t="s">
        <v>468</v>
      </c>
      <c r="AF72" s="3" t="s">
        <v>13</v>
      </c>
      <c r="AG72" s="4">
        <v>14</v>
      </c>
    </row>
    <row r="73" spans="2:33" x14ac:dyDescent="0.25">
      <c r="B73" s="1"/>
      <c r="D73" s="1"/>
      <c r="E73" s="1"/>
      <c r="G73" s="1"/>
      <c r="H73" s="1"/>
      <c r="I73" s="1"/>
      <c r="J73" s="1"/>
      <c r="K73" s="1"/>
      <c r="L73" s="1"/>
      <c r="M73" s="1"/>
      <c r="N73" s="1"/>
      <c r="O73" s="1"/>
      <c r="P73" s="4" t="s">
        <v>142</v>
      </c>
      <c r="Q73" s="1"/>
      <c r="R73" s="9" t="s">
        <v>121</v>
      </c>
      <c r="S73" s="10" t="s">
        <v>107</v>
      </c>
      <c r="T73" s="1"/>
      <c r="U73" s="9" t="s">
        <v>146</v>
      </c>
      <c r="V73" s="10" t="s">
        <v>152</v>
      </c>
      <c r="W73" s="1"/>
      <c r="X73" s="1"/>
      <c r="Y73" s="1"/>
      <c r="Z73" s="3" t="e">
        <f>_xlfn.CONCAT($G$4," ",$L$8," ",#REF!)</f>
        <v>#REF!</v>
      </c>
      <c r="AA73" s="3"/>
      <c r="AC73" s="3" t="s">
        <v>10</v>
      </c>
      <c r="AD73" s="4" t="s">
        <v>11</v>
      </c>
      <c r="AE73" s="4" t="s">
        <v>468</v>
      </c>
      <c r="AF73" s="3" t="s">
        <v>16</v>
      </c>
      <c r="AG73" s="4">
        <v>19</v>
      </c>
    </row>
    <row r="74" spans="2:33" x14ac:dyDescent="0.25">
      <c r="B74" s="1"/>
      <c r="D74" s="1"/>
      <c r="E74" s="1"/>
      <c r="G74" s="1"/>
      <c r="H74" s="1"/>
      <c r="I74" s="1"/>
      <c r="J74" s="1"/>
      <c r="K74" s="1"/>
      <c r="L74" s="1"/>
      <c r="M74" s="1"/>
      <c r="N74" s="1"/>
      <c r="O74" s="1"/>
      <c r="P74" s="4" t="s">
        <v>53</v>
      </c>
      <c r="Q74" s="1"/>
      <c r="R74" s="9" t="s">
        <v>121</v>
      </c>
      <c r="S74" s="10" t="s">
        <v>109</v>
      </c>
      <c r="T74" s="1"/>
      <c r="U74" s="9" t="s">
        <v>146</v>
      </c>
      <c r="V74" s="10" t="s">
        <v>25</v>
      </c>
      <c r="W74" s="1"/>
      <c r="X74" s="1"/>
      <c r="Y74" s="1"/>
      <c r="Z74" s="3" t="e">
        <f>_xlfn.CONCAT($G$4," ",$L$8," ",#REF!)</f>
        <v>#REF!</v>
      </c>
      <c r="AA74" s="3"/>
      <c r="AC74" s="3" t="s">
        <v>10</v>
      </c>
      <c r="AD74" s="4" t="s">
        <v>11</v>
      </c>
      <c r="AE74" s="4" t="s">
        <v>468</v>
      </c>
      <c r="AF74" s="3" t="s">
        <v>149</v>
      </c>
      <c r="AG74" s="4">
        <v>23</v>
      </c>
    </row>
    <row r="75" spans="2:33" x14ac:dyDescent="0.25">
      <c r="B75" s="1"/>
      <c r="D75" s="1"/>
      <c r="E75" s="1"/>
      <c r="G75" s="1"/>
      <c r="H75" s="1"/>
      <c r="I75" s="1"/>
      <c r="J75" s="1"/>
      <c r="K75" s="1"/>
      <c r="L75" s="1"/>
      <c r="M75" s="1"/>
      <c r="N75" s="1"/>
      <c r="O75" s="1"/>
      <c r="P75" s="4" t="s">
        <v>158</v>
      </c>
      <c r="Q75" s="1"/>
      <c r="R75" s="9" t="s">
        <v>121</v>
      </c>
      <c r="S75" s="10" t="s">
        <v>112</v>
      </c>
      <c r="T75" s="1"/>
      <c r="U75" s="9" t="s">
        <v>153</v>
      </c>
      <c r="V75" s="10" t="s">
        <v>16</v>
      </c>
      <c r="W75" s="1"/>
      <c r="X75" s="1"/>
      <c r="Y75" s="1"/>
      <c r="Z75" s="3" t="e">
        <f>_xlfn.CONCAT($G$4," ",$L$8," ",#REF!)</f>
        <v>#REF!</v>
      </c>
      <c r="AA75" s="3"/>
      <c r="AC75" s="3" t="s">
        <v>10</v>
      </c>
      <c r="AD75" s="4" t="s">
        <v>11</v>
      </c>
      <c r="AE75" s="4" t="s">
        <v>468</v>
      </c>
      <c r="AF75" s="3" t="s">
        <v>154</v>
      </c>
      <c r="AG75" s="4">
        <v>25</v>
      </c>
    </row>
    <row r="76" spans="2:33" x14ac:dyDescent="0.25">
      <c r="B76" s="1"/>
      <c r="C76" s="1"/>
      <c r="D76" s="1"/>
      <c r="E76" s="1"/>
      <c r="G76" s="1"/>
      <c r="H76" s="1"/>
      <c r="I76" s="1"/>
      <c r="J76" s="1"/>
      <c r="K76" s="1"/>
      <c r="L76" s="1"/>
      <c r="M76" s="1"/>
      <c r="N76" s="1"/>
      <c r="O76" s="1"/>
      <c r="P76" s="4" t="s">
        <v>166</v>
      </c>
      <c r="Q76" s="1"/>
      <c r="R76" s="9" t="s">
        <v>121</v>
      </c>
      <c r="S76" s="10" t="s">
        <v>116</v>
      </c>
      <c r="T76" s="1"/>
      <c r="U76" s="9" t="s">
        <v>153</v>
      </c>
      <c r="V76" s="10" t="s">
        <v>154</v>
      </c>
      <c r="W76" s="1"/>
      <c r="X76" s="1"/>
      <c r="Y76" s="1"/>
      <c r="Z76" s="3" t="e">
        <f>_xlfn.CONCAT($G$4," ",$L$8," ",#REF!)</f>
        <v>#REF!</v>
      </c>
      <c r="AA76" s="3"/>
      <c r="AC76" s="3" t="s">
        <v>10</v>
      </c>
      <c r="AD76" s="4" t="s">
        <v>11</v>
      </c>
      <c r="AE76" s="4" t="s">
        <v>468</v>
      </c>
      <c r="AF76" s="4" t="s">
        <v>150</v>
      </c>
      <c r="AG76" s="4">
        <v>28</v>
      </c>
    </row>
    <row r="77" spans="2:33" x14ac:dyDescent="0.25">
      <c r="B77" s="1"/>
      <c r="C77" s="1"/>
      <c r="D77" s="1"/>
      <c r="E77" s="1"/>
      <c r="G77" s="1"/>
      <c r="H77" s="1"/>
      <c r="I77" s="1"/>
      <c r="J77" s="1"/>
      <c r="K77" s="1"/>
      <c r="L77" s="1"/>
      <c r="M77" s="1"/>
      <c r="N77" s="1"/>
      <c r="O77" s="1"/>
      <c r="P77" s="4" t="s">
        <v>159</v>
      </c>
      <c r="Q77" s="1"/>
      <c r="R77" s="9" t="s">
        <v>121</v>
      </c>
      <c r="S77" s="10" t="s">
        <v>119</v>
      </c>
      <c r="T77" s="1"/>
      <c r="U77" s="9" t="s">
        <v>153</v>
      </c>
      <c r="V77" s="10" t="s">
        <v>155</v>
      </c>
      <c r="W77" s="1"/>
      <c r="X77" s="1"/>
      <c r="Y77" s="1"/>
      <c r="Z77" s="3" t="e">
        <f>_xlfn.CONCAT($G$4," ",$L$8," ",#REF!)</f>
        <v>#REF!</v>
      </c>
      <c r="AA77" s="3"/>
      <c r="AC77" s="3" t="s">
        <v>10</v>
      </c>
      <c r="AD77" s="4" t="s">
        <v>11</v>
      </c>
      <c r="AE77" s="4" t="s">
        <v>468</v>
      </c>
      <c r="AF77" s="3" t="s">
        <v>151</v>
      </c>
      <c r="AG77" s="4">
        <v>30</v>
      </c>
    </row>
    <row r="78" spans="2:33" x14ac:dyDescent="0.25">
      <c r="B78" s="1"/>
      <c r="C78" s="1"/>
      <c r="D78" s="1"/>
      <c r="E78" s="1"/>
      <c r="G78" s="1"/>
      <c r="H78" s="1"/>
      <c r="I78" s="1"/>
      <c r="J78" s="1"/>
      <c r="K78" s="1"/>
      <c r="L78" s="1"/>
      <c r="M78" s="1"/>
      <c r="N78" s="1"/>
      <c r="O78" s="1"/>
      <c r="P78" s="4" t="s">
        <v>221</v>
      </c>
      <c r="Q78" s="1"/>
      <c r="R78" s="9" t="s">
        <v>121</v>
      </c>
      <c r="S78" s="10" t="s">
        <v>123</v>
      </c>
      <c r="T78" s="1"/>
      <c r="U78" s="9" t="s">
        <v>153</v>
      </c>
      <c r="V78" s="10" t="s">
        <v>32</v>
      </c>
      <c r="W78" s="1"/>
      <c r="X78" s="1"/>
      <c r="Y78" s="1"/>
      <c r="Z78" s="3" t="e">
        <f>_xlfn.CONCAT($G$4," ",$L$8," ",#REF!)</f>
        <v>#REF!</v>
      </c>
      <c r="AA78" s="3"/>
      <c r="AC78" s="3" t="s">
        <v>10</v>
      </c>
      <c r="AD78" s="4" t="s">
        <v>11</v>
      </c>
      <c r="AE78" s="4" t="s">
        <v>468</v>
      </c>
      <c r="AF78" s="3" t="s">
        <v>152</v>
      </c>
      <c r="AG78" s="4">
        <v>34</v>
      </c>
    </row>
    <row r="79" spans="2:33" x14ac:dyDescent="0.25">
      <c r="B79" s="1"/>
      <c r="C79" s="1"/>
      <c r="D79" s="1"/>
      <c r="E79" s="1"/>
      <c r="G79" s="1"/>
      <c r="H79" s="1"/>
      <c r="I79" s="1"/>
      <c r="J79" s="1"/>
      <c r="K79" s="1"/>
      <c r="L79" s="1"/>
      <c r="M79" s="1"/>
      <c r="N79" s="1"/>
      <c r="O79" s="1"/>
      <c r="P79" s="4" t="s">
        <v>299</v>
      </c>
      <c r="Q79" s="1"/>
      <c r="R79" s="9" t="s">
        <v>121</v>
      </c>
      <c r="S79" s="10" t="s">
        <v>140</v>
      </c>
      <c r="T79" s="1"/>
      <c r="U79" s="9" t="s">
        <v>153</v>
      </c>
      <c r="V79" s="10" t="s">
        <v>120</v>
      </c>
      <c r="W79" s="1"/>
      <c r="X79" s="1"/>
      <c r="Y79" s="1"/>
      <c r="Z79" s="3" t="e">
        <f>_xlfn.CONCAT($G$4," ",$L$8," ",#REF!)</f>
        <v>#REF!</v>
      </c>
      <c r="AA79" s="3"/>
      <c r="AC79" s="3" t="s">
        <v>10</v>
      </c>
      <c r="AD79" s="4" t="s">
        <v>11</v>
      </c>
      <c r="AE79" s="4" t="s">
        <v>468</v>
      </c>
      <c r="AF79" s="4" t="s">
        <v>155</v>
      </c>
      <c r="AG79" s="4">
        <v>38</v>
      </c>
    </row>
    <row r="80" spans="2:33" x14ac:dyDescent="0.25">
      <c r="B80" s="1"/>
      <c r="C80" s="1"/>
      <c r="D80" s="1"/>
      <c r="E80" s="1"/>
      <c r="G80" s="1"/>
      <c r="H80" s="1"/>
      <c r="I80" s="1"/>
      <c r="J80" s="1"/>
      <c r="K80" s="1"/>
      <c r="L80" s="1"/>
      <c r="M80" s="1"/>
      <c r="N80" s="1"/>
      <c r="O80" s="1"/>
      <c r="P80" s="4" t="s">
        <v>161</v>
      </c>
      <c r="Q80" s="1"/>
      <c r="R80" s="9" t="s">
        <v>121</v>
      </c>
      <c r="S80" s="10" t="s">
        <v>140</v>
      </c>
      <c r="T80" s="1"/>
      <c r="U80" s="9" t="s">
        <v>153</v>
      </c>
      <c r="V80" s="10" t="s">
        <v>135</v>
      </c>
      <c r="W80" s="1"/>
      <c r="X80" s="1"/>
      <c r="Y80" s="1"/>
      <c r="Z80" s="3" t="e">
        <f>_xlfn.CONCAT($G$4," ",$L$8," ",#REF!)</f>
        <v>#REF!</v>
      </c>
      <c r="AA80" s="3"/>
      <c r="AC80" s="3" t="s">
        <v>10</v>
      </c>
      <c r="AD80" s="4" t="s">
        <v>11</v>
      </c>
      <c r="AE80" s="4" t="s">
        <v>468</v>
      </c>
      <c r="AF80" s="3" t="s">
        <v>32</v>
      </c>
      <c r="AG80" s="4">
        <v>42</v>
      </c>
    </row>
    <row r="81" spans="2:33" x14ac:dyDescent="0.25">
      <c r="B81" s="1"/>
      <c r="C81" s="1"/>
      <c r="D81" s="1"/>
      <c r="E81" s="1"/>
      <c r="G81" s="1"/>
      <c r="H81" s="1"/>
      <c r="I81" s="1"/>
      <c r="J81" s="1"/>
      <c r="K81" s="1"/>
      <c r="L81" s="1"/>
      <c r="M81" s="1"/>
      <c r="N81" s="1"/>
      <c r="O81" s="1"/>
      <c r="P81" s="4" t="s">
        <v>162</v>
      </c>
      <c r="Q81" s="1"/>
      <c r="R81" s="9" t="s">
        <v>121</v>
      </c>
      <c r="S81" s="10" t="s">
        <v>141</v>
      </c>
      <c r="T81" s="1"/>
      <c r="U81" s="9" t="s">
        <v>153</v>
      </c>
      <c r="V81" s="10" t="s">
        <v>156</v>
      </c>
      <c r="W81" s="1"/>
      <c r="X81" s="1"/>
      <c r="Y81" s="1"/>
      <c r="Z81" s="3" t="str">
        <f>_xlfn.CONCAT($G$5," ",$L$11," ",P32)</f>
        <v>Circline Magnetic Ballast 22W</v>
      </c>
      <c r="AA81" s="3"/>
      <c r="AC81" s="3" t="s">
        <v>10</v>
      </c>
      <c r="AD81" s="4" t="s">
        <v>11</v>
      </c>
      <c r="AE81" s="4" t="s">
        <v>468</v>
      </c>
      <c r="AF81" s="4" t="s">
        <v>25</v>
      </c>
      <c r="AG81" s="4">
        <v>44</v>
      </c>
    </row>
    <row r="82" spans="2:33" x14ac:dyDescent="0.25">
      <c r="B82" s="1"/>
      <c r="C82" s="1"/>
      <c r="D82" s="1"/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9" t="s">
        <v>121</v>
      </c>
      <c r="S82" s="10" t="s">
        <v>143</v>
      </c>
      <c r="T82" s="1"/>
      <c r="U82" s="9" t="s">
        <v>36</v>
      </c>
      <c r="V82" s="10" t="s">
        <v>120</v>
      </c>
      <c r="W82" s="1"/>
      <c r="X82" s="1"/>
      <c r="Y82" s="1"/>
      <c r="Z82" s="3" t="str">
        <f t="shared" ref="Z82:Z83" si="4">_xlfn.CONCAT($G$5," ",$L$11," ",P33)</f>
        <v>Circline Magnetic Ballast 32W</v>
      </c>
      <c r="AA82" s="3"/>
      <c r="AC82" s="3" t="s">
        <v>10</v>
      </c>
      <c r="AD82" s="4" t="s">
        <v>11</v>
      </c>
      <c r="AE82" s="4" t="s">
        <v>468</v>
      </c>
      <c r="AF82" s="3" t="s">
        <v>120</v>
      </c>
      <c r="AG82" s="4">
        <v>53</v>
      </c>
    </row>
    <row r="83" spans="2:33" x14ac:dyDescent="0.25">
      <c r="B83" s="1"/>
      <c r="C83" s="1"/>
      <c r="D83" s="1"/>
      <c r="E83" s="1"/>
      <c r="G83" s="1"/>
      <c r="H83" s="1"/>
      <c r="I83" s="1"/>
      <c r="J83" s="1"/>
      <c r="K83" s="1"/>
      <c r="L83" s="1"/>
      <c r="M83" s="1"/>
      <c r="N83" s="1"/>
      <c r="O83" s="1"/>
      <c r="P83" s="2" t="s">
        <v>514</v>
      </c>
      <c r="Q83" s="1"/>
      <c r="R83" s="11" t="s">
        <v>121</v>
      </c>
      <c r="S83" s="12" t="s">
        <v>145</v>
      </c>
      <c r="T83" s="1"/>
      <c r="U83" s="9" t="s">
        <v>36</v>
      </c>
      <c r="V83" s="10" t="s">
        <v>157</v>
      </c>
      <c r="W83" s="1"/>
      <c r="X83" s="1"/>
      <c r="Y83" s="1"/>
      <c r="Z83" s="3" t="str">
        <f t="shared" si="4"/>
        <v>Circline Magnetic Ballast 40W</v>
      </c>
      <c r="AA83" s="3"/>
      <c r="AC83" s="3" t="s">
        <v>10</v>
      </c>
      <c r="AD83" s="4" t="s">
        <v>11</v>
      </c>
      <c r="AE83" s="4" t="s">
        <v>468</v>
      </c>
      <c r="AF83" s="3" t="s">
        <v>135</v>
      </c>
      <c r="AG83" s="4">
        <v>58</v>
      </c>
    </row>
    <row r="84" spans="2:33" x14ac:dyDescent="0.25">
      <c r="B84" s="1"/>
      <c r="C84" s="1"/>
      <c r="D84" s="1"/>
      <c r="E84" s="1"/>
      <c r="G84" s="1"/>
      <c r="H84" s="1"/>
      <c r="I84" s="1"/>
      <c r="J84" s="1"/>
      <c r="K84" s="1"/>
      <c r="L84" s="1"/>
      <c r="M84" s="1"/>
      <c r="N84" s="1"/>
      <c r="O84" s="1"/>
      <c r="P84" s="4" t="s">
        <v>117</v>
      </c>
      <c r="Q84" s="1"/>
      <c r="R84" s="1"/>
      <c r="S84" s="1"/>
      <c r="T84" s="1"/>
      <c r="U84" s="9" t="s">
        <v>36</v>
      </c>
      <c r="V84" s="10" t="s">
        <v>46</v>
      </c>
      <c r="W84" s="1"/>
      <c r="X84" s="1"/>
      <c r="Y84" s="1"/>
      <c r="Z84" s="3" t="e">
        <f>_xlfn.CONCAT($G$5," ",$L$11," ",#REF!)</f>
        <v>#REF!</v>
      </c>
      <c r="AA84" s="3"/>
      <c r="AC84" s="3" t="s">
        <v>10</v>
      </c>
      <c r="AD84" s="4" t="s">
        <v>11</v>
      </c>
      <c r="AE84" s="4" t="s">
        <v>468</v>
      </c>
      <c r="AF84" s="4" t="s">
        <v>156</v>
      </c>
      <c r="AG84" s="4">
        <v>85</v>
      </c>
    </row>
    <row r="85" spans="2:33" x14ac:dyDescent="0.25">
      <c r="B85" s="1"/>
      <c r="C85" s="1"/>
      <c r="D85" s="1"/>
      <c r="E85" s="1"/>
      <c r="G85" s="1"/>
      <c r="H85" s="1"/>
      <c r="I85" s="1"/>
      <c r="J85" s="1"/>
      <c r="K85" s="1"/>
      <c r="L85" s="1"/>
      <c r="M85" s="1"/>
      <c r="N85" s="1"/>
      <c r="O85" s="1"/>
      <c r="P85" s="4" t="s">
        <v>32</v>
      </c>
      <c r="Q85" s="1"/>
      <c r="R85" s="1"/>
      <c r="S85" s="1"/>
      <c r="T85" s="1"/>
      <c r="U85" s="9" t="s">
        <v>36</v>
      </c>
      <c r="V85" s="10" t="s">
        <v>53</v>
      </c>
      <c r="W85" s="1"/>
      <c r="X85" s="1"/>
      <c r="Y85" s="1"/>
      <c r="Z85" s="3" t="e">
        <f>_xlfn.CONCAT($G$5," ",$L$11," ",#REF!)</f>
        <v>#REF!</v>
      </c>
      <c r="AA85" s="3"/>
      <c r="AC85" s="3" t="s">
        <v>10</v>
      </c>
      <c r="AD85" s="4" t="s">
        <v>11</v>
      </c>
      <c r="AE85" s="4" t="s">
        <v>470</v>
      </c>
      <c r="AF85" s="3" t="s">
        <v>147</v>
      </c>
      <c r="AG85" s="4">
        <v>12</v>
      </c>
    </row>
    <row r="86" spans="2:33" x14ac:dyDescent="0.25">
      <c r="B86" s="1"/>
      <c r="C86" s="1"/>
      <c r="D86" s="1"/>
      <c r="E86" s="1"/>
      <c r="G86" s="1"/>
      <c r="H86" s="1"/>
      <c r="I86" s="1"/>
      <c r="J86" s="1"/>
      <c r="K86" s="1"/>
      <c r="L86" s="1"/>
      <c r="M86" s="1"/>
      <c r="N86" s="1"/>
      <c r="O86" s="1"/>
      <c r="P86" s="4" t="s">
        <v>135</v>
      </c>
      <c r="Q86" s="1"/>
      <c r="R86" s="1"/>
      <c r="S86" s="1"/>
      <c r="T86" s="1"/>
      <c r="U86" s="9" t="s">
        <v>36</v>
      </c>
      <c r="V86" s="10" t="s">
        <v>158</v>
      </c>
      <c r="W86" s="1"/>
      <c r="X86" s="1"/>
      <c r="Y86" s="1"/>
      <c r="Z86" s="3" t="e">
        <f>_xlfn.CONCAT($G$5," ",$L$11," ",#REF!)</f>
        <v>#REF!</v>
      </c>
      <c r="AA86" s="3"/>
      <c r="AC86" s="3" t="s">
        <v>10</v>
      </c>
      <c r="AD86" s="4" t="s">
        <v>11</v>
      </c>
      <c r="AE86" s="4" t="s">
        <v>470</v>
      </c>
      <c r="AF86" s="3" t="s">
        <v>148</v>
      </c>
      <c r="AG86" s="4">
        <v>16</v>
      </c>
    </row>
    <row r="87" spans="2:33" x14ac:dyDescent="0.25">
      <c r="B87" s="1"/>
      <c r="C87" s="1"/>
      <c r="D87" s="1"/>
      <c r="E87" s="1"/>
      <c r="G87" s="1"/>
      <c r="H87" s="1"/>
      <c r="I87" s="1"/>
      <c r="J87" s="1"/>
      <c r="K87" s="1"/>
      <c r="L87" s="1"/>
      <c r="M87" s="1"/>
      <c r="N87" s="1"/>
      <c r="O87" s="1"/>
      <c r="P87" s="4" t="s">
        <v>157</v>
      </c>
      <c r="Q87" s="1"/>
      <c r="R87" s="1"/>
      <c r="S87" s="1"/>
      <c r="T87" s="1"/>
      <c r="U87" s="9" t="s">
        <v>36</v>
      </c>
      <c r="V87" s="10" t="s">
        <v>159</v>
      </c>
      <c r="W87" s="1"/>
      <c r="X87" s="1"/>
      <c r="Y87" s="1"/>
      <c r="Z87" s="3" t="str">
        <f>_xlfn.CONCAT($G$6," ",$L$14," ",P37)</f>
        <v>High Pressure Sodium Magnetic Ballast 35W</v>
      </c>
      <c r="AA87" s="3"/>
      <c r="AC87" s="3" t="s">
        <v>10</v>
      </c>
      <c r="AD87" s="4" t="s">
        <v>11</v>
      </c>
      <c r="AE87" s="4" t="s">
        <v>470</v>
      </c>
      <c r="AF87" s="3" t="s">
        <v>8</v>
      </c>
      <c r="AG87" s="4">
        <v>20</v>
      </c>
    </row>
    <row r="88" spans="2:33" x14ac:dyDescent="0.25">
      <c r="B88" s="1"/>
      <c r="C88" s="1"/>
      <c r="D88" s="1"/>
      <c r="E88" s="1"/>
      <c r="G88" s="1"/>
      <c r="H88" s="1"/>
      <c r="I88" s="1"/>
      <c r="J88" s="1"/>
      <c r="K88" s="1"/>
      <c r="L88" s="1"/>
      <c r="M88" s="1"/>
      <c r="N88" s="1"/>
      <c r="O88" s="1"/>
      <c r="P88" s="4" t="s">
        <v>156</v>
      </c>
      <c r="Q88" s="1"/>
      <c r="R88" s="1"/>
      <c r="S88" s="1"/>
      <c r="T88" s="1"/>
      <c r="U88" s="9" t="s">
        <v>36</v>
      </c>
      <c r="V88" s="10" t="s">
        <v>160</v>
      </c>
      <c r="W88" s="1"/>
      <c r="X88" s="1"/>
      <c r="Y88" s="1"/>
      <c r="Z88" s="3" t="str">
        <f t="shared" ref="Z88:Z97" si="5">_xlfn.CONCAT($G$6," ",$L$14," ",P38)</f>
        <v>High Pressure Sodium Magnetic Ballast 50W</v>
      </c>
      <c r="AA88" s="3"/>
      <c r="AC88" s="3" t="s">
        <v>10</v>
      </c>
      <c r="AD88" s="4" t="s">
        <v>11</v>
      </c>
      <c r="AE88" s="4" t="s">
        <v>470</v>
      </c>
      <c r="AF88" s="3" t="s">
        <v>13</v>
      </c>
      <c r="AG88" s="4">
        <v>28</v>
      </c>
    </row>
    <row r="89" spans="2:33" x14ac:dyDescent="0.25">
      <c r="B89" s="1"/>
      <c r="C89" s="1"/>
      <c r="D89" s="1"/>
      <c r="E89" s="1"/>
      <c r="G89" s="1"/>
      <c r="H89" s="1"/>
      <c r="I89" s="1"/>
      <c r="J89" s="1"/>
      <c r="K89" s="1"/>
      <c r="L89" s="1"/>
      <c r="M89" s="1"/>
      <c r="N89" s="1"/>
      <c r="O89" s="1"/>
      <c r="P89" s="4" t="s">
        <v>189</v>
      </c>
      <c r="Q89" s="1"/>
      <c r="R89" s="1"/>
      <c r="S89" s="1"/>
      <c r="T89" s="1"/>
      <c r="U89" s="9" t="s">
        <v>36</v>
      </c>
      <c r="V89" s="10" t="s">
        <v>161</v>
      </c>
      <c r="W89" s="1"/>
      <c r="X89" s="1"/>
      <c r="Y89" s="1"/>
      <c r="Z89" s="3" t="str">
        <f t="shared" si="5"/>
        <v>High Pressure Sodium Magnetic Ballast 70W</v>
      </c>
      <c r="AA89" s="3"/>
      <c r="AC89" s="3" t="s">
        <v>10</v>
      </c>
      <c r="AD89" s="4" t="s">
        <v>11</v>
      </c>
      <c r="AE89" s="4" t="s">
        <v>470</v>
      </c>
      <c r="AF89" s="3" t="s">
        <v>16</v>
      </c>
      <c r="AG89" s="4">
        <v>38</v>
      </c>
    </row>
    <row r="90" spans="2:33" x14ac:dyDescent="0.25">
      <c r="B90" s="1"/>
      <c r="C90" s="1"/>
      <c r="D90" s="1"/>
      <c r="E90" s="1"/>
      <c r="G90" s="1"/>
      <c r="H90" s="1"/>
      <c r="I90" s="1"/>
      <c r="J90" s="1"/>
      <c r="K90" s="1"/>
      <c r="L90" s="1"/>
      <c r="M90" s="1"/>
      <c r="N90" s="1"/>
      <c r="O90" s="1"/>
      <c r="P90" s="4" t="s">
        <v>46</v>
      </c>
      <c r="Q90" s="1"/>
      <c r="R90" s="1"/>
      <c r="S90" s="1"/>
      <c r="T90" s="1"/>
      <c r="U90" s="9" t="s">
        <v>36</v>
      </c>
      <c r="V90" s="10" t="s">
        <v>162</v>
      </c>
      <c r="W90" s="1"/>
      <c r="X90" s="1"/>
      <c r="Y90" s="1"/>
      <c r="Z90" s="3" t="str">
        <f t="shared" si="5"/>
        <v>High Pressure Sodium Magnetic Ballast 100W</v>
      </c>
      <c r="AA90" s="3"/>
      <c r="AC90" s="3" t="s">
        <v>10</v>
      </c>
      <c r="AD90" s="4" t="s">
        <v>11</v>
      </c>
      <c r="AE90" s="4" t="s">
        <v>470</v>
      </c>
      <c r="AF90" s="3" t="s">
        <v>149</v>
      </c>
      <c r="AG90" s="4">
        <v>46</v>
      </c>
    </row>
    <row r="91" spans="2:33" x14ac:dyDescent="0.25">
      <c r="B91" s="1"/>
      <c r="C91" s="1"/>
      <c r="D91" s="1"/>
      <c r="E91" s="1"/>
      <c r="G91" s="1"/>
      <c r="H91" s="1"/>
      <c r="I91" s="1"/>
      <c r="J91" s="1"/>
      <c r="K91" s="1"/>
      <c r="L91" s="1"/>
      <c r="M91" s="1"/>
      <c r="N91" s="1"/>
      <c r="O91" s="1"/>
      <c r="P91" s="4" t="s">
        <v>142</v>
      </c>
      <c r="Q91" s="1"/>
      <c r="R91" s="1"/>
      <c r="S91" s="1"/>
      <c r="T91" s="1"/>
      <c r="U91" s="9" t="s">
        <v>36</v>
      </c>
      <c r="V91" s="10" t="s">
        <v>163</v>
      </c>
      <c r="W91" s="1"/>
      <c r="X91" s="1"/>
      <c r="Y91" s="1"/>
      <c r="Z91" s="3" t="str">
        <f t="shared" si="5"/>
        <v>High Pressure Sodium Magnetic Ballast 150W</v>
      </c>
      <c r="AA91" s="3"/>
      <c r="AC91" s="3" t="s">
        <v>10</v>
      </c>
      <c r="AD91" s="4" t="s">
        <v>11</v>
      </c>
      <c r="AE91" s="4" t="s">
        <v>470</v>
      </c>
      <c r="AF91" s="3" t="s">
        <v>154</v>
      </c>
      <c r="AG91" s="4">
        <v>50</v>
      </c>
    </row>
    <row r="92" spans="2:33" x14ac:dyDescent="0.25">
      <c r="B92" s="1"/>
      <c r="C92" s="1"/>
      <c r="D92" s="1"/>
      <c r="E92" s="1"/>
      <c r="G92" s="1"/>
      <c r="H92" s="1"/>
      <c r="I92" s="1"/>
      <c r="J92" s="1"/>
      <c r="K92" s="1"/>
      <c r="L92" s="1"/>
      <c r="M92" s="1"/>
      <c r="N92" s="1"/>
      <c r="O92" s="1"/>
      <c r="P92" s="4" t="s">
        <v>53</v>
      </c>
      <c r="Q92" s="1"/>
      <c r="R92" s="1"/>
      <c r="S92" s="1"/>
      <c r="T92" s="1"/>
      <c r="U92" s="9" t="s">
        <v>36</v>
      </c>
      <c r="V92" s="10" t="s">
        <v>164</v>
      </c>
      <c r="W92" s="1"/>
      <c r="X92" s="1"/>
      <c r="Y92" s="1"/>
      <c r="Z92" s="3" t="str">
        <f t="shared" si="5"/>
        <v>High Pressure Sodium Magnetic Ballast 200W</v>
      </c>
      <c r="AA92" s="3"/>
      <c r="AC92" s="3" t="s">
        <v>10</v>
      </c>
      <c r="AD92" s="4" t="s">
        <v>11</v>
      </c>
      <c r="AE92" s="4" t="s">
        <v>470</v>
      </c>
      <c r="AF92" s="4" t="s">
        <v>150</v>
      </c>
      <c r="AG92" s="4">
        <v>56</v>
      </c>
    </row>
    <row r="93" spans="2:33" x14ac:dyDescent="0.25">
      <c r="B93" s="1"/>
      <c r="C93" s="1"/>
      <c r="D93" s="1"/>
      <c r="E93" s="1"/>
      <c r="G93" s="1"/>
      <c r="H93" s="1"/>
      <c r="I93" s="1"/>
      <c r="J93" s="1"/>
      <c r="K93" s="1"/>
      <c r="L93" s="1"/>
      <c r="M93" s="1"/>
      <c r="N93" s="1"/>
      <c r="O93" s="1"/>
      <c r="P93" s="4" t="s">
        <v>166</v>
      </c>
      <c r="Q93" s="1"/>
      <c r="R93" s="1"/>
      <c r="S93" s="1"/>
      <c r="T93" s="1"/>
      <c r="U93" s="9" t="s">
        <v>70</v>
      </c>
      <c r="V93" s="10" t="s">
        <v>120</v>
      </c>
      <c r="W93" s="1"/>
      <c r="X93" s="1"/>
      <c r="Y93" s="1"/>
      <c r="Z93" s="3" t="str">
        <f t="shared" si="5"/>
        <v>High Pressure Sodium Magnetic Ballast 250W</v>
      </c>
      <c r="AA93" s="3"/>
      <c r="AC93" s="3" t="s">
        <v>10</v>
      </c>
      <c r="AD93" s="4" t="s">
        <v>11</v>
      </c>
      <c r="AE93" s="4" t="s">
        <v>470</v>
      </c>
      <c r="AF93" s="3" t="s">
        <v>151</v>
      </c>
      <c r="AG93" s="4">
        <v>60</v>
      </c>
    </row>
    <row r="94" spans="2:33" x14ac:dyDescent="0.25">
      <c r="B94" s="1"/>
      <c r="C94" s="1"/>
      <c r="D94" s="1"/>
      <c r="E94" s="1"/>
      <c r="G94" s="1"/>
      <c r="H94" s="1"/>
      <c r="I94" s="1"/>
      <c r="J94" s="1"/>
      <c r="K94" s="1"/>
      <c r="L94" s="1"/>
      <c r="M94" s="1"/>
      <c r="N94" s="1"/>
      <c r="O94" s="1"/>
      <c r="P94" s="4" t="s">
        <v>159</v>
      </c>
      <c r="Q94" s="1"/>
      <c r="R94" s="1"/>
      <c r="S94" s="1"/>
      <c r="T94" s="1"/>
      <c r="U94" s="9" t="s">
        <v>70</v>
      </c>
      <c r="V94" s="10" t="s">
        <v>157</v>
      </c>
      <c r="W94" s="1"/>
      <c r="X94" s="1"/>
      <c r="Y94" s="1"/>
      <c r="Z94" s="3" t="str">
        <f t="shared" si="5"/>
        <v>High Pressure Sodium Magnetic Ballast 310W</v>
      </c>
      <c r="AA94" s="3"/>
      <c r="AC94" s="3" t="s">
        <v>10</v>
      </c>
      <c r="AD94" s="4" t="s">
        <v>11</v>
      </c>
      <c r="AE94" s="4" t="s">
        <v>470</v>
      </c>
      <c r="AF94" s="3" t="s">
        <v>152</v>
      </c>
      <c r="AG94" s="4">
        <v>68</v>
      </c>
    </row>
    <row r="95" spans="2:33" x14ac:dyDescent="0.25">
      <c r="B95" s="1"/>
      <c r="C95" s="1"/>
      <c r="D95" s="1"/>
      <c r="E95" s="1"/>
      <c r="G95" s="1"/>
      <c r="H95" s="1"/>
      <c r="I95" s="1"/>
      <c r="J95" s="1"/>
      <c r="K95" s="1"/>
      <c r="L95" s="1"/>
      <c r="M95" s="1"/>
      <c r="N95" s="1"/>
      <c r="O95" s="1"/>
      <c r="P95" s="4" t="s">
        <v>221</v>
      </c>
      <c r="Q95" s="1"/>
      <c r="R95" s="1"/>
      <c r="S95" s="1"/>
      <c r="T95" s="1"/>
      <c r="U95" s="9" t="s">
        <v>70</v>
      </c>
      <c r="V95" s="10" t="s">
        <v>46</v>
      </c>
      <c r="W95" s="1"/>
      <c r="X95" s="1"/>
      <c r="Y95" s="1"/>
      <c r="Z95" s="3" t="str">
        <f t="shared" si="5"/>
        <v>High Pressure Sodium Magnetic Ballast 400W</v>
      </c>
      <c r="AA95" s="3"/>
      <c r="AC95" s="3" t="s">
        <v>10</v>
      </c>
      <c r="AD95" s="4" t="s">
        <v>11</v>
      </c>
      <c r="AE95" s="4" t="s">
        <v>470</v>
      </c>
      <c r="AF95" s="4" t="s">
        <v>155</v>
      </c>
      <c r="AG95" s="4">
        <v>76</v>
      </c>
    </row>
    <row r="96" spans="2:33" x14ac:dyDescent="0.25">
      <c r="B96" s="1"/>
      <c r="C96" s="1"/>
      <c r="D96" s="1"/>
      <c r="E96" s="1"/>
      <c r="G96" s="1"/>
      <c r="H96" s="1"/>
      <c r="I96" s="1"/>
      <c r="J96" s="1"/>
      <c r="K96" s="1"/>
      <c r="L96" s="1"/>
      <c r="M96" s="1"/>
      <c r="N96" s="1"/>
      <c r="O96" s="1"/>
      <c r="P96" s="4" t="s">
        <v>160</v>
      </c>
      <c r="Q96" s="1"/>
      <c r="R96" s="1"/>
      <c r="S96" s="1"/>
      <c r="T96" s="1"/>
      <c r="U96" s="9" t="s">
        <v>70</v>
      </c>
      <c r="V96" s="10" t="s">
        <v>165</v>
      </c>
      <c r="W96" s="1"/>
      <c r="X96" s="1"/>
      <c r="Y96" s="1"/>
      <c r="Z96" s="3" t="str">
        <f t="shared" si="5"/>
        <v>High Pressure Sodium Magnetic Ballast 600W</v>
      </c>
      <c r="AA96" s="3"/>
      <c r="AC96" s="3" t="s">
        <v>10</v>
      </c>
      <c r="AD96" s="4" t="s">
        <v>11</v>
      </c>
      <c r="AE96" s="4" t="s">
        <v>470</v>
      </c>
      <c r="AF96" s="3" t="s">
        <v>32</v>
      </c>
      <c r="AG96" s="4">
        <v>84</v>
      </c>
    </row>
    <row r="97" spans="2:33" x14ac:dyDescent="0.25">
      <c r="B97" s="1"/>
      <c r="C97" s="1"/>
      <c r="D97" s="1"/>
      <c r="E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9" t="s">
        <v>70</v>
      </c>
      <c r="V97" s="10" t="s">
        <v>53</v>
      </c>
      <c r="W97" s="1"/>
      <c r="X97" s="1"/>
      <c r="Y97" s="1"/>
      <c r="Z97" s="3" t="str">
        <f t="shared" si="5"/>
        <v>High Pressure Sodium Magnetic Ballast 750W</v>
      </c>
      <c r="AA97" s="3"/>
      <c r="AC97" s="3" t="s">
        <v>10</v>
      </c>
      <c r="AD97" s="4" t="s">
        <v>11</v>
      </c>
      <c r="AE97" s="4" t="s">
        <v>470</v>
      </c>
      <c r="AF97" s="4" t="s">
        <v>25</v>
      </c>
      <c r="AG97" s="4">
        <v>88</v>
      </c>
    </row>
    <row r="98" spans="2:33" x14ac:dyDescent="0.25">
      <c r="B98" s="1"/>
      <c r="C98" s="1"/>
      <c r="D98" s="1"/>
      <c r="E98" s="1"/>
      <c r="G98" s="1"/>
      <c r="H98" s="1"/>
      <c r="I98" s="1"/>
      <c r="J98" s="1"/>
      <c r="K98" s="1"/>
      <c r="L98" s="1"/>
      <c r="M98" s="1"/>
      <c r="N98" s="1"/>
      <c r="O98" s="1"/>
      <c r="P98" s="2" t="s">
        <v>515</v>
      </c>
      <c r="Q98" s="1"/>
      <c r="R98" s="1"/>
      <c r="S98" s="1"/>
      <c r="T98" s="1"/>
      <c r="U98" s="9" t="s">
        <v>70</v>
      </c>
      <c r="V98" s="10" t="s">
        <v>158</v>
      </c>
      <c r="W98" s="1"/>
      <c r="X98" s="1"/>
      <c r="Y98" s="1"/>
      <c r="Z98" s="3" t="str">
        <f>_xlfn.CONCAT($G$6," ",$L$14," ",P48)</f>
        <v>High Pressure Sodium Magnetic Ballast 1000W</v>
      </c>
      <c r="AA98" s="3"/>
      <c r="AC98" s="3" t="s">
        <v>10</v>
      </c>
      <c r="AD98" s="4" t="s">
        <v>11</v>
      </c>
      <c r="AE98" s="4" t="s">
        <v>470</v>
      </c>
      <c r="AF98" s="3" t="s">
        <v>120</v>
      </c>
      <c r="AG98" s="4">
        <v>106</v>
      </c>
    </row>
    <row r="99" spans="2:33" x14ac:dyDescent="0.25">
      <c r="B99" s="1"/>
      <c r="C99" s="1"/>
      <c r="D99" s="1"/>
      <c r="E99" s="1"/>
      <c r="G99" s="1"/>
      <c r="H99" s="1"/>
      <c r="I99" s="1"/>
      <c r="J99" s="1"/>
      <c r="K99" s="1"/>
      <c r="L99" s="1"/>
      <c r="M99" s="1"/>
      <c r="N99" s="1"/>
      <c r="O99" s="1"/>
      <c r="P99" s="4" t="s">
        <v>170</v>
      </c>
      <c r="Q99" s="1"/>
      <c r="R99" s="1"/>
      <c r="S99" s="1"/>
      <c r="T99" s="1"/>
      <c r="U99" s="9" t="s">
        <v>70</v>
      </c>
      <c r="V99" s="10" t="s">
        <v>166</v>
      </c>
      <c r="W99" s="1"/>
      <c r="X99" s="1"/>
      <c r="Y99" s="1"/>
      <c r="Z99" s="3" t="str">
        <f>_xlfn.CONCAT($G$7," ",$L$17," ",P51)</f>
        <v>Incandescent / Halogen N/A 15W</v>
      </c>
      <c r="AA99" s="3"/>
      <c r="AC99" s="3" t="s">
        <v>10</v>
      </c>
      <c r="AD99" s="4" t="s">
        <v>11</v>
      </c>
      <c r="AE99" s="4" t="s">
        <v>470</v>
      </c>
      <c r="AF99" s="3" t="s">
        <v>135</v>
      </c>
      <c r="AG99" s="4">
        <v>116</v>
      </c>
    </row>
    <row r="100" spans="2:33" x14ac:dyDescent="0.25">
      <c r="B100" s="1"/>
      <c r="C100" s="1"/>
      <c r="D100" s="1"/>
      <c r="E100" s="1"/>
      <c r="G100" s="1"/>
      <c r="H100" s="1"/>
      <c r="I100" s="1"/>
      <c r="J100" s="1"/>
      <c r="K100" s="1"/>
      <c r="L100" s="1"/>
      <c r="M100" s="1"/>
      <c r="N100" s="1"/>
      <c r="O100" s="1"/>
      <c r="P100" s="4" t="s">
        <v>171</v>
      </c>
      <c r="Q100" s="1"/>
      <c r="R100" s="1"/>
      <c r="S100" s="1"/>
      <c r="T100" s="1"/>
      <c r="U100" s="9" t="s">
        <v>70</v>
      </c>
      <c r="V100" s="10" t="s">
        <v>159</v>
      </c>
      <c r="W100" s="1"/>
      <c r="X100" s="1"/>
      <c r="Y100" s="1"/>
      <c r="Z100" s="3" t="str">
        <f t="shared" ref="Z100:Z129" si="6">_xlfn.CONCAT($G$7," ",$L$17," ",P52)</f>
        <v>Incandescent / Halogen N/A 20W</v>
      </c>
      <c r="AA100" s="3"/>
      <c r="AC100" s="3" t="s">
        <v>10</v>
      </c>
      <c r="AD100" s="4" t="s">
        <v>11</v>
      </c>
      <c r="AE100" s="4" t="s">
        <v>470</v>
      </c>
      <c r="AF100" s="4" t="s">
        <v>156</v>
      </c>
      <c r="AG100" s="4">
        <v>170</v>
      </c>
    </row>
    <row r="101" spans="2:33" x14ac:dyDescent="0.25">
      <c r="B101" s="1"/>
      <c r="C101" s="1"/>
      <c r="D101" s="1"/>
      <c r="E101" s="1"/>
      <c r="G101" s="1"/>
      <c r="H101" s="1"/>
      <c r="I101" s="1"/>
      <c r="J101" s="1"/>
      <c r="K101" s="1"/>
      <c r="L101" s="1"/>
      <c r="M101" s="1"/>
      <c r="N101" s="1"/>
      <c r="O101" s="1"/>
      <c r="P101" s="4" t="s">
        <v>172</v>
      </c>
      <c r="Q101" s="1"/>
      <c r="R101" s="1"/>
      <c r="S101" s="1"/>
      <c r="T101" s="1"/>
      <c r="U101" s="9" t="s">
        <v>70</v>
      </c>
      <c r="V101" s="10" t="s">
        <v>167</v>
      </c>
      <c r="W101" s="1"/>
      <c r="X101" s="1"/>
      <c r="Y101" s="1"/>
      <c r="Z101" s="3" t="str">
        <f t="shared" si="6"/>
        <v>Incandescent / Halogen N/A 25W</v>
      </c>
      <c r="AA101" s="3"/>
      <c r="AC101" s="3" t="s">
        <v>10</v>
      </c>
      <c r="AD101" s="4" t="s">
        <v>11</v>
      </c>
      <c r="AE101" s="4" t="s">
        <v>471</v>
      </c>
      <c r="AF101" s="3" t="s">
        <v>147</v>
      </c>
      <c r="AG101" s="4">
        <v>18</v>
      </c>
    </row>
    <row r="102" spans="2:33" x14ac:dyDescent="0.25">
      <c r="B102" s="1"/>
      <c r="C102" s="1"/>
      <c r="D102" s="1"/>
      <c r="E102" s="1"/>
      <c r="G102" s="1"/>
      <c r="H102" s="1"/>
      <c r="I102" s="1"/>
      <c r="J102" s="1"/>
      <c r="K102" s="1"/>
      <c r="L102" s="1"/>
      <c r="M102" s="1"/>
      <c r="N102" s="1"/>
      <c r="O102" s="1"/>
      <c r="P102" s="4" t="s">
        <v>173</v>
      </c>
      <c r="Q102" s="1"/>
      <c r="R102" s="1"/>
      <c r="S102" s="1"/>
      <c r="T102" s="1"/>
      <c r="U102" s="9" t="s">
        <v>70</v>
      </c>
      <c r="V102" s="10" t="s">
        <v>168</v>
      </c>
      <c r="W102" s="1"/>
      <c r="X102" s="1"/>
      <c r="Y102" s="1"/>
      <c r="Z102" s="3" t="str">
        <f t="shared" si="6"/>
        <v>Incandescent / Halogen N/A 29W</v>
      </c>
      <c r="AA102" s="3"/>
      <c r="AC102" s="3" t="s">
        <v>10</v>
      </c>
      <c r="AD102" s="4" t="s">
        <v>11</v>
      </c>
      <c r="AE102" s="4" t="s">
        <v>471</v>
      </c>
      <c r="AF102" s="3" t="s">
        <v>148</v>
      </c>
      <c r="AG102" s="4">
        <v>24</v>
      </c>
    </row>
    <row r="103" spans="2:33" x14ac:dyDescent="0.25">
      <c r="B103" s="1"/>
      <c r="C103" s="1"/>
      <c r="D103" s="1"/>
      <c r="E103" s="1"/>
      <c r="G103" s="1"/>
      <c r="H103" s="1"/>
      <c r="I103" s="1"/>
      <c r="J103" s="1"/>
      <c r="K103" s="1"/>
      <c r="L103" s="1"/>
      <c r="M103" s="1"/>
      <c r="N103" s="1"/>
      <c r="O103" s="1"/>
      <c r="P103" s="4" t="s">
        <v>174</v>
      </c>
      <c r="Q103" s="1"/>
      <c r="R103" s="1"/>
      <c r="S103" s="1"/>
      <c r="T103" s="1"/>
      <c r="U103" s="9" t="s">
        <v>70</v>
      </c>
      <c r="V103" s="10" t="s">
        <v>160</v>
      </c>
      <c r="W103" s="1"/>
      <c r="X103" s="1"/>
      <c r="Y103" s="1"/>
      <c r="Z103" s="3" t="str">
        <f t="shared" si="6"/>
        <v>Incandescent / Halogen N/A 30W</v>
      </c>
      <c r="AA103" s="3"/>
      <c r="AC103" s="3" t="s">
        <v>10</v>
      </c>
      <c r="AD103" s="4" t="s">
        <v>11</v>
      </c>
      <c r="AE103" s="4" t="s">
        <v>471</v>
      </c>
      <c r="AF103" s="3" t="s">
        <v>8</v>
      </c>
      <c r="AG103" s="4">
        <v>30</v>
      </c>
    </row>
    <row r="104" spans="2:33" x14ac:dyDescent="0.25">
      <c r="B104" s="1"/>
      <c r="C104" s="1"/>
      <c r="D104" s="1"/>
      <c r="E104" s="1"/>
      <c r="G104" s="1"/>
      <c r="H104" s="1"/>
      <c r="I104" s="1"/>
      <c r="J104" s="1"/>
      <c r="K104" s="1"/>
      <c r="L104" s="1"/>
      <c r="M104" s="1"/>
      <c r="N104" s="1"/>
      <c r="O104" s="1"/>
      <c r="P104" s="4" t="s">
        <v>147</v>
      </c>
      <c r="Q104" s="1"/>
      <c r="R104" s="1"/>
      <c r="S104" s="1"/>
      <c r="T104" s="1"/>
      <c r="U104" s="9" t="s">
        <v>70</v>
      </c>
      <c r="V104" s="10" t="s">
        <v>169</v>
      </c>
      <c r="W104" s="1"/>
      <c r="X104" s="1"/>
      <c r="Y104" s="1"/>
      <c r="Z104" s="3" t="str">
        <f t="shared" si="6"/>
        <v>Incandescent / Halogen N/A 35W</v>
      </c>
      <c r="AA104" s="3"/>
      <c r="AC104" s="3" t="s">
        <v>10</v>
      </c>
      <c r="AD104" s="4" t="s">
        <v>11</v>
      </c>
      <c r="AE104" s="4" t="s">
        <v>471</v>
      </c>
      <c r="AF104" s="3" t="s">
        <v>13</v>
      </c>
      <c r="AG104" s="4">
        <v>42</v>
      </c>
    </row>
    <row r="105" spans="2:33" x14ac:dyDescent="0.25">
      <c r="B105" s="1"/>
      <c r="C105" s="1"/>
      <c r="D105" s="1"/>
      <c r="E105" s="1"/>
      <c r="G105" s="1"/>
      <c r="H105" s="1"/>
      <c r="I105" s="1"/>
      <c r="J105" s="1"/>
      <c r="K105" s="1"/>
      <c r="L105" s="1"/>
      <c r="M105" s="1"/>
      <c r="N105" s="1"/>
      <c r="O105" s="1"/>
      <c r="P105" s="4" t="s">
        <v>176</v>
      </c>
      <c r="Q105" s="1"/>
      <c r="R105" s="1"/>
      <c r="S105" s="1"/>
      <c r="T105" s="1"/>
      <c r="U105" s="9" t="s">
        <v>70</v>
      </c>
      <c r="V105" s="10" t="s">
        <v>161</v>
      </c>
      <c r="W105" s="1"/>
      <c r="X105" s="1"/>
      <c r="Y105" s="1"/>
      <c r="Z105" s="3" t="str">
        <f t="shared" si="6"/>
        <v>Incandescent / Halogen N/A 37W</v>
      </c>
      <c r="AA105" s="3"/>
      <c r="AC105" s="3" t="s">
        <v>10</v>
      </c>
      <c r="AD105" s="4" t="s">
        <v>11</v>
      </c>
      <c r="AE105" s="4" t="s">
        <v>471</v>
      </c>
      <c r="AF105" s="3" t="s">
        <v>16</v>
      </c>
      <c r="AG105" s="4">
        <v>57</v>
      </c>
    </row>
    <row r="106" spans="2:33" x14ac:dyDescent="0.25">
      <c r="B106" s="1"/>
      <c r="C106" s="1"/>
      <c r="D106" s="1"/>
      <c r="E106" s="1"/>
      <c r="G106" s="1"/>
      <c r="H106" s="1"/>
      <c r="I106" s="1"/>
      <c r="J106" s="1"/>
      <c r="K106" s="1"/>
      <c r="L106" s="1"/>
      <c r="M106" s="1"/>
      <c r="N106" s="1"/>
      <c r="O106" s="1"/>
      <c r="P106" s="4" t="s">
        <v>148</v>
      </c>
      <c r="Q106" s="1"/>
      <c r="R106" s="1"/>
      <c r="S106" s="1"/>
      <c r="T106" s="1"/>
      <c r="U106" s="9" t="s">
        <v>70</v>
      </c>
      <c r="V106" s="10" t="s">
        <v>162</v>
      </c>
      <c r="W106" s="1"/>
      <c r="X106" s="1"/>
      <c r="Y106" s="1"/>
      <c r="Z106" s="3" t="str">
        <f t="shared" si="6"/>
        <v>Incandescent / Halogen N/A 38W</v>
      </c>
      <c r="AA106" s="3"/>
      <c r="AC106" s="3" t="s">
        <v>10</v>
      </c>
      <c r="AD106" s="4" t="s">
        <v>11</v>
      </c>
      <c r="AE106" s="4" t="s">
        <v>471</v>
      </c>
      <c r="AF106" s="3" t="s">
        <v>149</v>
      </c>
      <c r="AG106" s="4">
        <v>69</v>
      </c>
    </row>
    <row r="107" spans="2:33" x14ac:dyDescent="0.25">
      <c r="B107" s="1"/>
      <c r="C107" s="1"/>
      <c r="D107" s="1"/>
      <c r="E107" s="1"/>
      <c r="G107" s="1"/>
      <c r="H107" s="1"/>
      <c r="I107" s="1"/>
      <c r="J107" s="1"/>
      <c r="K107" s="1"/>
      <c r="L107" s="1"/>
      <c r="M107" s="1"/>
      <c r="N107" s="1"/>
      <c r="O107" s="1"/>
      <c r="P107" s="4" t="s">
        <v>177</v>
      </c>
      <c r="Q107" s="1"/>
      <c r="R107" s="1"/>
      <c r="S107" s="1"/>
      <c r="T107" s="1"/>
      <c r="U107" s="9" t="s">
        <v>74</v>
      </c>
      <c r="V107" s="10" t="s">
        <v>114</v>
      </c>
      <c r="W107" s="1"/>
      <c r="X107" s="1"/>
      <c r="Y107" s="1"/>
      <c r="Z107" s="3" t="str">
        <f t="shared" si="6"/>
        <v>Incandescent / Halogen N/A 39W</v>
      </c>
      <c r="AA107" s="3"/>
      <c r="AC107" s="3" t="s">
        <v>10</v>
      </c>
      <c r="AD107" s="4" t="s">
        <v>11</v>
      </c>
      <c r="AE107" s="4" t="s">
        <v>471</v>
      </c>
      <c r="AF107" s="3" t="s">
        <v>154</v>
      </c>
      <c r="AG107" s="4">
        <v>75</v>
      </c>
    </row>
    <row r="108" spans="2:33" x14ac:dyDescent="0.25">
      <c r="B108" s="1"/>
      <c r="C108" s="1"/>
      <c r="D108" s="1"/>
      <c r="E108" s="1"/>
      <c r="G108" s="1"/>
      <c r="H108" s="1"/>
      <c r="I108" s="1"/>
      <c r="J108" s="1"/>
      <c r="K108" s="1"/>
      <c r="L108" s="1"/>
      <c r="M108" s="1"/>
      <c r="N108" s="1"/>
      <c r="O108" s="1"/>
      <c r="P108" s="4" t="s">
        <v>8</v>
      </c>
      <c r="Q108" s="1"/>
      <c r="R108" s="1"/>
      <c r="S108" s="1"/>
      <c r="T108" s="1"/>
      <c r="U108" s="9" t="s">
        <v>74</v>
      </c>
      <c r="V108" s="10" t="s">
        <v>58</v>
      </c>
      <c r="W108" s="1"/>
      <c r="X108" s="1"/>
      <c r="Y108" s="1"/>
      <c r="Z108" s="3" t="str">
        <f t="shared" si="6"/>
        <v>Incandescent / Halogen N/A 40W</v>
      </c>
      <c r="AA108" s="3"/>
      <c r="AC108" s="3" t="s">
        <v>10</v>
      </c>
      <c r="AD108" s="4" t="s">
        <v>11</v>
      </c>
      <c r="AE108" s="4" t="s">
        <v>471</v>
      </c>
      <c r="AF108" s="4" t="s">
        <v>150</v>
      </c>
      <c r="AG108" s="4">
        <v>84</v>
      </c>
    </row>
    <row r="109" spans="2:33" x14ac:dyDescent="0.25">
      <c r="B109" s="1"/>
      <c r="C109" s="1"/>
      <c r="D109" s="1"/>
      <c r="E109" s="1"/>
      <c r="G109" s="1"/>
      <c r="H109" s="1"/>
      <c r="I109" s="1"/>
      <c r="J109" s="1"/>
      <c r="K109" s="1"/>
      <c r="L109" s="1"/>
      <c r="M109" s="1"/>
      <c r="N109" s="1"/>
      <c r="O109" s="1"/>
      <c r="P109" s="4" t="s">
        <v>178</v>
      </c>
      <c r="Q109" s="1"/>
      <c r="R109" s="1"/>
      <c r="S109" s="1"/>
      <c r="T109" s="1"/>
      <c r="U109" s="9" t="s">
        <v>74</v>
      </c>
      <c r="V109" s="10" t="s">
        <v>132</v>
      </c>
      <c r="W109" s="1"/>
      <c r="X109" s="1"/>
      <c r="Y109" s="1"/>
      <c r="Z109" s="3" t="str">
        <f t="shared" si="6"/>
        <v>Incandescent / Halogen N/A 43W</v>
      </c>
      <c r="AA109" s="3"/>
      <c r="AC109" s="3" t="s">
        <v>10</v>
      </c>
      <c r="AD109" s="4" t="s">
        <v>11</v>
      </c>
      <c r="AE109" s="4" t="s">
        <v>471</v>
      </c>
      <c r="AF109" s="3" t="s">
        <v>151</v>
      </c>
      <c r="AG109" s="4">
        <v>90</v>
      </c>
    </row>
    <row r="110" spans="2:33" x14ac:dyDescent="0.25">
      <c r="B110" s="1"/>
      <c r="C110" s="1"/>
      <c r="D110" s="1"/>
      <c r="E110" s="1"/>
      <c r="G110" s="1"/>
      <c r="H110" s="1"/>
      <c r="I110" s="1"/>
      <c r="J110" s="1"/>
      <c r="K110" s="1"/>
      <c r="L110" s="1"/>
      <c r="M110" s="1"/>
      <c r="N110" s="1"/>
      <c r="O110" s="1"/>
      <c r="P110" s="4" t="s">
        <v>179</v>
      </c>
      <c r="Q110" s="1"/>
      <c r="R110" s="1"/>
      <c r="S110" s="1"/>
      <c r="T110" s="1"/>
      <c r="U110" s="9" t="s">
        <v>74</v>
      </c>
      <c r="V110" s="10" t="s">
        <v>120</v>
      </c>
      <c r="W110" s="1"/>
      <c r="X110" s="1"/>
      <c r="Y110" s="1"/>
      <c r="Z110" s="3" t="str">
        <f t="shared" si="6"/>
        <v>Incandescent / Halogen N/A 45W</v>
      </c>
      <c r="AA110" s="3"/>
      <c r="AC110" s="3" t="s">
        <v>10</v>
      </c>
      <c r="AD110" s="4" t="s">
        <v>11</v>
      </c>
      <c r="AE110" s="4" t="s">
        <v>471</v>
      </c>
      <c r="AF110" s="3" t="s">
        <v>152</v>
      </c>
      <c r="AG110" s="4">
        <v>102</v>
      </c>
    </row>
    <row r="111" spans="2:33" x14ac:dyDescent="0.25">
      <c r="B111" s="1"/>
      <c r="C111" s="1"/>
      <c r="D111" s="1"/>
      <c r="E111" s="1"/>
      <c r="G111" s="1"/>
      <c r="H111" s="1"/>
      <c r="I111" s="1"/>
      <c r="J111" s="1"/>
      <c r="K111" s="1"/>
      <c r="L111" s="1"/>
      <c r="M111" s="1"/>
      <c r="N111" s="1"/>
      <c r="O111" s="1"/>
      <c r="P111" s="4" t="s">
        <v>180</v>
      </c>
      <c r="Q111" s="1"/>
      <c r="R111" s="1"/>
      <c r="S111" s="1"/>
      <c r="T111" s="1"/>
      <c r="U111" s="9" t="s">
        <v>74</v>
      </c>
      <c r="V111" s="10" t="s">
        <v>157</v>
      </c>
      <c r="W111" s="1"/>
      <c r="X111" s="1"/>
      <c r="Y111" s="1"/>
      <c r="Z111" s="3" t="str">
        <f t="shared" si="6"/>
        <v>Incandescent / Halogen N/A 50W</v>
      </c>
      <c r="AA111" s="3"/>
      <c r="AC111" s="3" t="s">
        <v>10</v>
      </c>
      <c r="AD111" s="4" t="s">
        <v>11</v>
      </c>
      <c r="AE111" s="4" t="s">
        <v>471</v>
      </c>
      <c r="AF111" s="4" t="s">
        <v>155</v>
      </c>
      <c r="AG111" s="4">
        <v>114</v>
      </c>
    </row>
    <row r="112" spans="2:33" x14ac:dyDescent="0.25">
      <c r="B112" s="1"/>
      <c r="C112" s="1"/>
      <c r="D112" s="1"/>
      <c r="E112" s="1"/>
      <c r="G112" s="1"/>
      <c r="H112" s="1"/>
      <c r="I112" s="1"/>
      <c r="J112" s="1"/>
      <c r="K112" s="1"/>
      <c r="L112" s="1"/>
      <c r="M112" s="1"/>
      <c r="N112" s="1"/>
      <c r="O112" s="1"/>
      <c r="P112" s="4" t="s">
        <v>13</v>
      </c>
      <c r="Q112" s="1"/>
      <c r="R112" s="1"/>
      <c r="S112" s="1"/>
      <c r="T112" s="1"/>
      <c r="U112" s="9" t="s">
        <v>74</v>
      </c>
      <c r="V112" s="10" t="s">
        <v>46</v>
      </c>
      <c r="W112" s="1"/>
      <c r="X112" s="1"/>
      <c r="Y112" s="1"/>
      <c r="Z112" s="3" t="str">
        <f t="shared" si="6"/>
        <v>Incandescent / Halogen N/A 53W</v>
      </c>
      <c r="AA112" s="3"/>
      <c r="AC112" s="3" t="s">
        <v>10</v>
      </c>
      <c r="AD112" s="4" t="s">
        <v>11</v>
      </c>
      <c r="AE112" s="4" t="s">
        <v>471</v>
      </c>
      <c r="AF112" s="3" t="s">
        <v>32</v>
      </c>
      <c r="AG112" s="4">
        <v>126</v>
      </c>
    </row>
    <row r="113" spans="2:33" x14ac:dyDescent="0.25">
      <c r="B113" s="1"/>
      <c r="C113" s="1"/>
      <c r="D113" s="1"/>
      <c r="E113" s="1"/>
      <c r="G113" s="1"/>
      <c r="H113" s="1"/>
      <c r="I113" s="1"/>
      <c r="J113" s="1"/>
      <c r="K113" s="1"/>
      <c r="L113" s="1"/>
      <c r="M113" s="1"/>
      <c r="N113" s="1"/>
      <c r="O113" s="1"/>
      <c r="P113" s="4" t="s">
        <v>181</v>
      </c>
      <c r="Q113" s="1"/>
      <c r="R113" s="1"/>
      <c r="S113" s="1"/>
      <c r="T113" s="1"/>
      <c r="U113" s="9" t="s">
        <v>74</v>
      </c>
      <c r="V113" s="10" t="s">
        <v>165</v>
      </c>
      <c r="W113" s="1"/>
      <c r="X113" s="1"/>
      <c r="Y113" s="1"/>
      <c r="Z113" s="3" t="str">
        <f t="shared" si="6"/>
        <v>Incandescent / Halogen N/A 55W</v>
      </c>
      <c r="AA113" s="3"/>
      <c r="AC113" s="3" t="s">
        <v>10</v>
      </c>
      <c r="AD113" s="4" t="s">
        <v>11</v>
      </c>
      <c r="AE113" s="4" t="s">
        <v>471</v>
      </c>
      <c r="AF113" s="4" t="s">
        <v>25</v>
      </c>
      <c r="AG113" s="4">
        <v>132</v>
      </c>
    </row>
    <row r="114" spans="2:33" x14ac:dyDescent="0.25">
      <c r="B114" s="1"/>
      <c r="C114" s="1"/>
      <c r="D114" s="1"/>
      <c r="E114" s="1"/>
      <c r="G114" s="1"/>
      <c r="H114" s="1"/>
      <c r="I114" s="1"/>
      <c r="J114" s="1"/>
      <c r="K114" s="1"/>
      <c r="L114" s="1"/>
      <c r="M114" s="1"/>
      <c r="N114" s="1"/>
      <c r="O114" s="1"/>
      <c r="P114" s="4" t="s">
        <v>79</v>
      </c>
      <c r="Q114" s="1"/>
      <c r="R114" s="1"/>
      <c r="S114" s="1"/>
      <c r="T114" s="1"/>
      <c r="U114" s="9" t="s">
        <v>74</v>
      </c>
      <c r="V114" s="10" t="s">
        <v>53</v>
      </c>
      <c r="W114" s="1"/>
      <c r="X114" s="1"/>
      <c r="Y114" s="1"/>
      <c r="Z114" s="3" t="str">
        <f t="shared" si="6"/>
        <v>Incandescent / Halogen N/A 60W</v>
      </c>
      <c r="AA114" s="3"/>
      <c r="AC114" s="3" t="s">
        <v>10</v>
      </c>
      <c r="AD114" s="4" t="s">
        <v>11</v>
      </c>
      <c r="AE114" s="4" t="s">
        <v>471</v>
      </c>
      <c r="AF114" s="3" t="s">
        <v>120</v>
      </c>
      <c r="AG114" s="4">
        <v>159</v>
      </c>
    </row>
    <row r="115" spans="2:33" x14ac:dyDescent="0.25">
      <c r="B115" s="1"/>
      <c r="C115" s="1"/>
      <c r="D115" s="1"/>
      <c r="E115" s="1"/>
      <c r="G115" s="1"/>
      <c r="H115" s="1"/>
      <c r="I115" s="1"/>
      <c r="J115" s="1"/>
      <c r="K115" s="1"/>
      <c r="L115" s="1"/>
      <c r="M115" s="1"/>
      <c r="N115" s="1"/>
      <c r="O115" s="1"/>
      <c r="P115" s="4" t="s">
        <v>182</v>
      </c>
      <c r="Q115" s="1"/>
      <c r="R115" s="1"/>
      <c r="S115" s="1"/>
      <c r="T115" s="1"/>
      <c r="U115" s="9" t="s">
        <v>74</v>
      </c>
      <c r="V115" s="10" t="s">
        <v>158</v>
      </c>
      <c r="W115" s="1"/>
      <c r="X115" s="1"/>
      <c r="Y115" s="1"/>
      <c r="Z115" s="3" t="str">
        <f t="shared" si="6"/>
        <v>Incandescent / Halogen N/A 65W</v>
      </c>
      <c r="AA115" s="3"/>
      <c r="AC115" s="3" t="s">
        <v>10</v>
      </c>
      <c r="AD115" s="4" t="s">
        <v>11</v>
      </c>
      <c r="AE115" s="4" t="s">
        <v>471</v>
      </c>
      <c r="AF115" s="3" t="s">
        <v>135</v>
      </c>
      <c r="AG115" s="4">
        <v>174</v>
      </c>
    </row>
    <row r="116" spans="2:33" x14ac:dyDescent="0.25">
      <c r="B116" s="1"/>
      <c r="C116" s="1"/>
      <c r="D116" s="1"/>
      <c r="E116" s="1"/>
      <c r="G116" s="1"/>
      <c r="H116" s="1"/>
      <c r="I116" s="1"/>
      <c r="J116" s="1"/>
      <c r="K116" s="1"/>
      <c r="L116" s="1"/>
      <c r="M116" s="1"/>
      <c r="N116" s="1"/>
      <c r="O116" s="1"/>
      <c r="P116" s="4" t="s">
        <v>184</v>
      </c>
      <c r="Q116" s="1"/>
      <c r="R116" s="1"/>
      <c r="S116" s="1"/>
      <c r="T116" s="1"/>
      <c r="U116" s="9" t="s">
        <v>74</v>
      </c>
      <c r="V116" s="10" t="s">
        <v>166</v>
      </c>
      <c r="W116" s="1"/>
      <c r="X116" s="1"/>
      <c r="Y116" s="1"/>
      <c r="Z116" s="3" t="str">
        <f t="shared" si="6"/>
        <v>Incandescent / Halogen N/A 72W</v>
      </c>
      <c r="AA116" s="3"/>
      <c r="AC116" s="3" t="s">
        <v>10</v>
      </c>
      <c r="AD116" s="4" t="s">
        <v>11</v>
      </c>
      <c r="AE116" s="4" t="s">
        <v>471</v>
      </c>
      <c r="AF116" s="4" t="s">
        <v>156</v>
      </c>
      <c r="AG116" s="4">
        <v>255</v>
      </c>
    </row>
    <row r="117" spans="2:33" x14ac:dyDescent="0.25">
      <c r="B117" s="1"/>
      <c r="C117" s="1"/>
      <c r="D117" s="1"/>
      <c r="E117" s="1"/>
      <c r="G117" s="1"/>
      <c r="H117" s="1"/>
      <c r="I117" s="1"/>
      <c r="J117" s="1"/>
      <c r="K117" s="1"/>
      <c r="L117" s="1"/>
      <c r="M117" s="1"/>
      <c r="N117" s="1"/>
      <c r="O117" s="1"/>
      <c r="P117" s="4" t="s">
        <v>16</v>
      </c>
      <c r="Q117" s="1"/>
      <c r="R117" s="1"/>
      <c r="S117" s="1"/>
      <c r="T117" s="1"/>
      <c r="U117" s="9" t="s">
        <v>74</v>
      </c>
      <c r="V117" s="10" t="s">
        <v>159</v>
      </c>
      <c r="W117" s="1"/>
      <c r="X117" s="1"/>
      <c r="Y117" s="1"/>
      <c r="Z117" s="3" t="str">
        <f t="shared" si="6"/>
        <v>Incandescent / Halogen N/A 75W</v>
      </c>
      <c r="AA117" s="3"/>
      <c r="AC117" s="3" t="s">
        <v>555</v>
      </c>
      <c r="AD117" s="4" t="s">
        <v>5</v>
      </c>
      <c r="AE117" s="4" t="s">
        <v>468</v>
      </c>
      <c r="AF117" s="3" t="s">
        <v>149</v>
      </c>
      <c r="AG117" s="4">
        <v>22.3</v>
      </c>
    </row>
    <row r="118" spans="2:33" x14ac:dyDescent="0.25">
      <c r="B118" s="1"/>
      <c r="C118" s="1"/>
      <c r="D118" s="1"/>
      <c r="E118" s="1"/>
      <c r="G118" s="1"/>
      <c r="H118" s="1"/>
      <c r="I118" s="1"/>
      <c r="J118" s="1"/>
      <c r="K118" s="1"/>
      <c r="L118" s="1"/>
      <c r="M118" s="1"/>
      <c r="N118" s="1"/>
      <c r="O118" s="1"/>
      <c r="P118" s="4" t="s">
        <v>84</v>
      </c>
      <c r="Q118" s="1"/>
      <c r="R118" s="1"/>
      <c r="S118" s="1"/>
      <c r="T118" s="1"/>
      <c r="U118" s="9" t="s">
        <v>74</v>
      </c>
      <c r="V118" s="10" t="s">
        <v>167</v>
      </c>
      <c r="W118" s="1"/>
      <c r="X118" s="1"/>
      <c r="Y118" s="1"/>
      <c r="Z118" s="3" t="str">
        <f t="shared" si="6"/>
        <v>Incandescent / Halogen N/A 90W</v>
      </c>
      <c r="AA118" s="3"/>
      <c r="AC118" s="3" t="s">
        <v>555</v>
      </c>
      <c r="AD118" s="4" t="s">
        <v>5</v>
      </c>
      <c r="AE118" s="4" t="s">
        <v>468</v>
      </c>
      <c r="AF118" s="3" t="s">
        <v>152</v>
      </c>
      <c r="AG118" s="4">
        <v>39.799999999999997</v>
      </c>
    </row>
    <row r="119" spans="2:33" x14ac:dyDescent="0.25">
      <c r="B119" s="1"/>
      <c r="C119" s="1"/>
      <c r="D119" s="1"/>
      <c r="E119" s="1"/>
      <c r="G119" s="1"/>
      <c r="H119" s="1"/>
      <c r="I119" s="1"/>
      <c r="J119" s="1"/>
      <c r="K119" s="1"/>
      <c r="L119" s="1"/>
      <c r="M119" s="1"/>
      <c r="N119" s="1"/>
      <c r="O119" s="1"/>
      <c r="P119" s="4" t="s">
        <v>114</v>
      </c>
      <c r="Q119" s="1"/>
      <c r="R119" s="1"/>
      <c r="S119" s="1"/>
      <c r="T119" s="1"/>
      <c r="U119" s="9" t="s">
        <v>74</v>
      </c>
      <c r="V119" s="10" t="s">
        <v>168</v>
      </c>
      <c r="W119" s="1"/>
      <c r="X119" s="1"/>
      <c r="Y119" s="1"/>
      <c r="Z119" s="3" t="str">
        <f t="shared" si="6"/>
        <v>Incandescent / Halogen N/A 100W</v>
      </c>
      <c r="AA119" s="3"/>
      <c r="AC119" s="3" t="s">
        <v>555</v>
      </c>
      <c r="AD119" s="4" t="s">
        <v>5</v>
      </c>
      <c r="AE119" s="4" t="s">
        <v>468</v>
      </c>
      <c r="AF119" s="3" t="s">
        <v>32</v>
      </c>
      <c r="AG119" s="4">
        <v>38.9</v>
      </c>
    </row>
    <row r="120" spans="2:33" x14ac:dyDescent="0.25">
      <c r="B120" s="1"/>
      <c r="C120" s="1"/>
      <c r="D120" s="1"/>
      <c r="E120" s="1"/>
      <c r="G120" s="1"/>
      <c r="H120" s="1"/>
      <c r="I120" s="1"/>
      <c r="J120" s="1"/>
      <c r="K120" s="1"/>
      <c r="L120" s="1"/>
      <c r="M120" s="1"/>
      <c r="N120" s="1"/>
      <c r="O120" s="1"/>
      <c r="P120" s="4" t="s">
        <v>186</v>
      </c>
      <c r="Q120" s="1"/>
      <c r="R120" s="1"/>
      <c r="S120" s="1"/>
      <c r="T120" s="1"/>
      <c r="U120" s="9" t="s">
        <v>74</v>
      </c>
      <c r="V120" s="10" t="s">
        <v>175</v>
      </c>
      <c r="W120" s="1"/>
      <c r="X120" s="1"/>
      <c r="Y120" s="1"/>
      <c r="Z120" s="3" t="str">
        <f>_xlfn.CONCAT($G$7," ",$L$17," ",P72)</f>
        <v>Incandescent / Halogen N/A 108W</v>
      </c>
      <c r="AA120" s="3"/>
      <c r="AC120" s="3" t="s">
        <v>555</v>
      </c>
      <c r="AD120" s="4" t="s">
        <v>5</v>
      </c>
      <c r="AE120" s="4" t="s">
        <v>470</v>
      </c>
      <c r="AF120" s="3" t="s">
        <v>149</v>
      </c>
      <c r="AG120" s="4">
        <v>46</v>
      </c>
    </row>
    <row r="121" spans="2:33" x14ac:dyDescent="0.25">
      <c r="B121" s="1"/>
      <c r="C121" s="1"/>
      <c r="D121" s="1"/>
      <c r="E121" s="1"/>
      <c r="G121" s="1"/>
      <c r="H121" s="1"/>
      <c r="I121" s="1"/>
      <c r="J121" s="1"/>
      <c r="K121" s="1"/>
      <c r="L121" s="1"/>
      <c r="M121" s="1"/>
      <c r="N121" s="1"/>
      <c r="O121" s="1"/>
      <c r="P121" s="4" t="s">
        <v>149</v>
      </c>
      <c r="Q121" s="1"/>
      <c r="R121" s="1"/>
      <c r="S121" s="1"/>
      <c r="T121" s="1"/>
      <c r="U121" s="9" t="s">
        <v>74</v>
      </c>
      <c r="V121" s="10" t="s">
        <v>160</v>
      </c>
      <c r="W121" s="1"/>
      <c r="X121" s="1"/>
      <c r="Y121" s="1"/>
      <c r="Z121" s="3" t="str">
        <f t="shared" si="6"/>
        <v>Incandescent / Halogen N/A 120W</v>
      </c>
      <c r="AA121" s="3"/>
      <c r="AC121" s="3" t="s">
        <v>555</v>
      </c>
      <c r="AD121" s="4" t="s">
        <v>5</v>
      </c>
      <c r="AE121" s="4" t="s">
        <v>470</v>
      </c>
      <c r="AF121" s="3" t="s">
        <v>152</v>
      </c>
      <c r="AG121" s="4">
        <v>75.5</v>
      </c>
    </row>
    <row r="122" spans="2:33" x14ac:dyDescent="0.25">
      <c r="B122" s="1"/>
      <c r="C122" s="1"/>
      <c r="D122" s="1"/>
      <c r="E122" s="1"/>
      <c r="G122" s="1"/>
      <c r="H122" s="1"/>
      <c r="I122" s="1"/>
      <c r="J122" s="1"/>
      <c r="K122" s="1"/>
      <c r="L122" s="1"/>
      <c r="M122" s="1"/>
      <c r="N122" s="1"/>
      <c r="O122" s="1"/>
      <c r="P122" s="4" t="s">
        <v>21</v>
      </c>
      <c r="Q122" s="1"/>
      <c r="R122" s="1"/>
      <c r="S122" s="1"/>
      <c r="T122" s="1"/>
      <c r="U122" s="9" t="s">
        <v>74</v>
      </c>
      <c r="V122" s="10" t="s">
        <v>169</v>
      </c>
      <c r="W122" s="1"/>
      <c r="X122" s="1"/>
      <c r="Y122" s="1"/>
      <c r="Z122" s="3" t="str">
        <f t="shared" si="6"/>
        <v>Incandescent / Halogen N/A 150W</v>
      </c>
      <c r="AA122" s="3"/>
      <c r="AC122" s="3" t="s">
        <v>555</v>
      </c>
      <c r="AD122" s="4" t="s">
        <v>5</v>
      </c>
      <c r="AE122" s="4" t="s">
        <v>470</v>
      </c>
      <c r="AF122" s="3" t="s">
        <v>32</v>
      </c>
      <c r="AG122" s="4">
        <v>96.2</v>
      </c>
    </row>
    <row r="123" spans="2:33" x14ac:dyDescent="0.25">
      <c r="B123" s="1"/>
      <c r="C123" s="1"/>
      <c r="D123" s="1"/>
      <c r="E123" s="1"/>
      <c r="G123" s="1"/>
      <c r="H123" s="1"/>
      <c r="I123" s="1"/>
      <c r="J123" s="1"/>
      <c r="K123" s="1"/>
      <c r="L123" s="1"/>
      <c r="M123" s="1"/>
      <c r="N123" s="1"/>
      <c r="O123" s="1"/>
      <c r="P123" s="4" t="s">
        <v>154</v>
      </c>
      <c r="Q123" s="1"/>
      <c r="R123" s="1"/>
      <c r="S123" s="1"/>
      <c r="T123" s="1"/>
      <c r="U123" s="9" t="s">
        <v>74</v>
      </c>
      <c r="V123" s="10" t="s">
        <v>161</v>
      </c>
      <c r="W123" s="1"/>
      <c r="X123" s="1"/>
      <c r="Y123" s="1"/>
      <c r="Z123" s="3" t="str">
        <f t="shared" si="6"/>
        <v>Incandescent / Halogen N/A 175W</v>
      </c>
      <c r="AA123" s="3"/>
      <c r="AC123" s="3" t="s">
        <v>18</v>
      </c>
      <c r="AD123" s="4" t="s">
        <v>5</v>
      </c>
      <c r="AE123" s="4" t="s">
        <v>468</v>
      </c>
      <c r="AF123" s="4" t="s">
        <v>117</v>
      </c>
      <c r="AG123" s="4">
        <v>43</v>
      </c>
    </row>
    <row r="124" spans="2:33" x14ac:dyDescent="0.25">
      <c r="B124" s="1"/>
      <c r="C124" s="1"/>
      <c r="D124" s="1"/>
      <c r="E124" s="1"/>
      <c r="G124" s="1"/>
      <c r="H124" s="1"/>
      <c r="I124" s="1"/>
      <c r="J124" s="1"/>
      <c r="K124" s="1"/>
      <c r="L124" s="1"/>
      <c r="M124" s="1"/>
      <c r="N124" s="1"/>
      <c r="O124" s="1"/>
      <c r="P124" s="4" t="s">
        <v>58</v>
      </c>
      <c r="Q124" s="1"/>
      <c r="R124" s="1"/>
      <c r="S124" s="1"/>
      <c r="T124" s="1"/>
      <c r="U124" s="9" t="s">
        <v>74</v>
      </c>
      <c r="V124" s="10" t="s">
        <v>162</v>
      </c>
      <c r="W124" s="1"/>
      <c r="X124" s="1"/>
      <c r="Y124" s="1"/>
      <c r="Z124" s="3" t="str">
        <f t="shared" si="6"/>
        <v>Incandescent / Halogen N/A 200W</v>
      </c>
      <c r="AA124" s="3"/>
      <c r="AC124" s="3" t="s">
        <v>18</v>
      </c>
      <c r="AD124" s="4" t="s">
        <v>5</v>
      </c>
      <c r="AE124" s="4" t="s">
        <v>468</v>
      </c>
      <c r="AF124" s="4" t="s">
        <v>120</v>
      </c>
      <c r="AG124" s="4">
        <v>64</v>
      </c>
    </row>
    <row r="125" spans="2:33" x14ac:dyDescent="0.25">
      <c r="B125" s="1"/>
      <c r="C125" s="1"/>
      <c r="D125" s="1"/>
      <c r="E125" s="1"/>
      <c r="G125" s="1"/>
      <c r="H125" s="1"/>
      <c r="I125" s="1"/>
      <c r="J125" s="1"/>
      <c r="K125" s="1"/>
      <c r="L125" s="1"/>
      <c r="M125" s="1"/>
      <c r="N125" s="1"/>
      <c r="O125" s="1"/>
      <c r="P125" s="4" t="s">
        <v>150</v>
      </c>
      <c r="Q125" s="1"/>
      <c r="R125" s="1"/>
      <c r="S125" s="1"/>
      <c r="T125" s="1"/>
      <c r="U125" s="9" t="s">
        <v>18</v>
      </c>
      <c r="V125" s="10" t="s">
        <v>117</v>
      </c>
      <c r="W125" s="1"/>
      <c r="X125" s="1"/>
      <c r="Y125" s="1"/>
      <c r="Z125" s="3" t="str">
        <f t="shared" si="6"/>
        <v>Incandescent / Halogen N/A 250W</v>
      </c>
      <c r="AA125" s="3"/>
      <c r="AC125" s="3" t="s">
        <v>18</v>
      </c>
      <c r="AD125" s="4" t="s">
        <v>5</v>
      </c>
      <c r="AE125" s="4" t="s">
        <v>468</v>
      </c>
      <c r="AF125" s="4" t="s">
        <v>157</v>
      </c>
      <c r="AG125" s="4">
        <v>86</v>
      </c>
    </row>
    <row r="126" spans="2:33" x14ac:dyDescent="0.25">
      <c r="B126" s="1"/>
      <c r="C126" s="1"/>
      <c r="D126" s="1"/>
      <c r="E126" s="1"/>
      <c r="G126" s="1"/>
      <c r="H126" s="1"/>
      <c r="I126" s="1"/>
      <c r="J126" s="1"/>
      <c r="K126" s="1"/>
      <c r="L126" s="1"/>
      <c r="M126" s="1"/>
      <c r="N126" s="1"/>
      <c r="O126" s="1"/>
      <c r="P126" s="4" t="s">
        <v>187</v>
      </c>
      <c r="Q126" s="1"/>
      <c r="R126" s="1"/>
      <c r="S126" s="1"/>
      <c r="T126" s="1"/>
      <c r="U126" s="9" t="s">
        <v>18</v>
      </c>
      <c r="V126" s="10" t="s">
        <v>120</v>
      </c>
      <c r="W126" s="1"/>
      <c r="X126" s="1"/>
      <c r="Y126" s="1"/>
      <c r="Z126" s="3" t="str">
        <f t="shared" si="6"/>
        <v>Incandescent / Halogen N/A 300W</v>
      </c>
      <c r="AA126" s="3"/>
      <c r="AC126" s="3" t="s">
        <v>18</v>
      </c>
      <c r="AD126" s="4" t="s">
        <v>5</v>
      </c>
      <c r="AE126" s="4" t="s">
        <v>468</v>
      </c>
      <c r="AF126" s="4" t="s">
        <v>46</v>
      </c>
      <c r="AG126" s="4">
        <v>130</v>
      </c>
    </row>
    <row r="127" spans="2:33" x14ac:dyDescent="0.25">
      <c r="B127" s="1"/>
      <c r="C127" s="1"/>
      <c r="D127" s="1"/>
      <c r="E127" s="1"/>
      <c r="G127" s="1"/>
      <c r="H127" s="1"/>
      <c r="I127" s="1"/>
      <c r="J127" s="1"/>
      <c r="K127" s="1"/>
      <c r="L127" s="1"/>
      <c r="M127" s="1"/>
      <c r="N127" s="1"/>
      <c r="O127" s="1"/>
      <c r="P127" s="4" t="s">
        <v>151</v>
      </c>
      <c r="Q127" s="1"/>
      <c r="R127" s="1"/>
      <c r="S127" s="1"/>
      <c r="T127" s="1"/>
      <c r="U127" s="9" t="s">
        <v>18</v>
      </c>
      <c r="V127" s="10" t="s">
        <v>157</v>
      </c>
      <c r="W127" s="1"/>
      <c r="X127" s="1"/>
      <c r="Y127" s="1"/>
      <c r="Z127" s="3" t="str">
        <f t="shared" si="6"/>
        <v>Incandescent / Halogen N/A 500W</v>
      </c>
      <c r="AA127" s="3"/>
      <c r="AC127" s="3" t="s">
        <v>18</v>
      </c>
      <c r="AD127" s="4" t="s">
        <v>5</v>
      </c>
      <c r="AE127" s="4" t="s">
        <v>468</v>
      </c>
      <c r="AF127" s="4" t="s">
        <v>53</v>
      </c>
      <c r="AG127" s="4">
        <v>188</v>
      </c>
    </row>
    <row r="128" spans="2:33" x14ac:dyDescent="0.25">
      <c r="B128" s="1"/>
      <c r="C128" s="1"/>
      <c r="D128" s="1"/>
      <c r="E128" s="1"/>
      <c r="G128" s="1"/>
      <c r="H128" s="1"/>
      <c r="I128" s="1"/>
      <c r="J128" s="1"/>
      <c r="K128" s="1"/>
      <c r="L128" s="1"/>
      <c r="M128" s="1"/>
      <c r="N128" s="1"/>
      <c r="O128" s="1"/>
      <c r="P128" s="4" t="s">
        <v>29</v>
      </c>
      <c r="Q128" s="1"/>
      <c r="R128" s="1"/>
      <c r="S128" s="1"/>
      <c r="T128" s="1"/>
      <c r="U128" s="9" t="s">
        <v>18</v>
      </c>
      <c r="V128" s="10" t="s">
        <v>46</v>
      </c>
      <c r="W128" s="1"/>
      <c r="X128" s="1"/>
      <c r="Y128" s="1"/>
      <c r="Z128" s="3" t="str">
        <f t="shared" si="6"/>
        <v>Incandescent / Halogen N/A 750W</v>
      </c>
      <c r="AA128" s="3"/>
      <c r="AC128" s="3" t="s">
        <v>18</v>
      </c>
      <c r="AD128" s="4" t="s">
        <v>5</v>
      </c>
      <c r="AE128" s="4" t="s">
        <v>468</v>
      </c>
      <c r="AF128" s="4" t="s">
        <v>166</v>
      </c>
      <c r="AG128" s="4">
        <v>240</v>
      </c>
    </row>
    <row r="129" spans="2:33" x14ac:dyDescent="0.25">
      <c r="B129" s="1"/>
      <c r="C129" s="1"/>
      <c r="D129" s="1"/>
      <c r="E129" s="1"/>
      <c r="G129" s="1"/>
      <c r="H129" s="1"/>
      <c r="I129" s="1"/>
      <c r="J129" s="1"/>
      <c r="K129" s="1"/>
      <c r="L129" s="1"/>
      <c r="M129" s="1"/>
      <c r="N129" s="1"/>
      <c r="O129" s="1"/>
      <c r="P129" s="4" t="s">
        <v>72</v>
      </c>
      <c r="Q129" s="1"/>
      <c r="R129" s="1"/>
      <c r="S129" s="1"/>
      <c r="T129" s="1"/>
      <c r="U129" s="9" t="s">
        <v>18</v>
      </c>
      <c r="V129" s="10" t="s">
        <v>53</v>
      </c>
      <c r="W129" s="1"/>
      <c r="X129" s="1"/>
      <c r="Y129" s="1"/>
      <c r="Z129" s="3" t="str">
        <f t="shared" si="6"/>
        <v>Incandescent / Halogen N/A 1000W</v>
      </c>
      <c r="AA129" s="3"/>
      <c r="AC129" s="3" t="s">
        <v>18</v>
      </c>
      <c r="AD129" s="4" t="s">
        <v>5</v>
      </c>
      <c r="AE129" s="4" t="s">
        <v>468</v>
      </c>
      <c r="AF129" s="4" t="s">
        <v>159</v>
      </c>
      <c r="AG129" s="4">
        <v>295</v>
      </c>
    </row>
    <row r="130" spans="2:33" x14ac:dyDescent="0.25">
      <c r="B130" s="1"/>
      <c r="C130" s="1"/>
      <c r="D130" s="1"/>
      <c r="E130" s="1"/>
      <c r="G130" s="1"/>
      <c r="H130" s="1"/>
      <c r="I130" s="1"/>
      <c r="J130" s="1"/>
      <c r="K130" s="1"/>
      <c r="L130" s="1"/>
      <c r="M130" s="1"/>
      <c r="N130" s="1"/>
      <c r="O130" s="1"/>
      <c r="P130" s="4" t="s">
        <v>188</v>
      </c>
      <c r="Q130" s="1"/>
      <c r="R130" s="1"/>
      <c r="S130" s="1"/>
      <c r="T130" s="1"/>
      <c r="U130" s="9" t="s">
        <v>18</v>
      </c>
      <c r="V130" s="10" t="s">
        <v>166</v>
      </c>
      <c r="W130" s="1"/>
      <c r="X130" s="1"/>
      <c r="Y130" s="1"/>
      <c r="Z130" s="3" t="str">
        <f>_xlfn.CONCAT($G$8," ",$L$20," ",P84)</f>
        <v>Induction Magnetic Ballast 35W</v>
      </c>
      <c r="AA130" s="3"/>
      <c r="AC130" s="3" t="s">
        <v>18</v>
      </c>
      <c r="AD130" s="4" t="s">
        <v>5</v>
      </c>
      <c r="AE130" s="4" t="s">
        <v>468</v>
      </c>
      <c r="AF130" s="4" t="s">
        <v>183</v>
      </c>
      <c r="AG130" s="4">
        <v>365</v>
      </c>
    </row>
    <row r="131" spans="2:33" x14ac:dyDescent="0.25">
      <c r="B131" s="1"/>
      <c r="C131" s="1"/>
      <c r="D131" s="1"/>
      <c r="E131" s="1"/>
      <c r="G131" s="1"/>
      <c r="H131" s="1"/>
      <c r="I131" s="1"/>
      <c r="J131" s="1"/>
      <c r="K131" s="1"/>
      <c r="L131" s="1"/>
      <c r="M131" s="1"/>
      <c r="N131" s="1"/>
      <c r="O131" s="1"/>
      <c r="P131" s="4" t="s">
        <v>152</v>
      </c>
      <c r="Q131" s="1"/>
      <c r="R131" s="1"/>
      <c r="S131" s="1"/>
      <c r="T131" s="1"/>
      <c r="U131" s="9" t="s">
        <v>18</v>
      </c>
      <c r="V131" s="10" t="s">
        <v>159</v>
      </c>
      <c r="W131" s="1"/>
      <c r="X131" s="1"/>
      <c r="Y131" s="1"/>
      <c r="Z131" s="3" t="str">
        <f t="shared" ref="Z131:Z142" si="7">_xlfn.CONCAT($G$8," ",$L$20," ",P85)</f>
        <v>Induction Magnetic Ballast 40W</v>
      </c>
      <c r="AA131" s="3"/>
      <c r="AC131" s="3" t="s">
        <v>18</v>
      </c>
      <c r="AD131" s="4" t="s">
        <v>5</v>
      </c>
      <c r="AE131" s="4" t="s">
        <v>468</v>
      </c>
      <c r="AF131" s="4" t="s">
        <v>160</v>
      </c>
      <c r="AG131" s="4">
        <v>457</v>
      </c>
    </row>
    <row r="132" spans="2:33" x14ac:dyDescent="0.25">
      <c r="B132" s="1"/>
      <c r="C132" s="1"/>
      <c r="D132" s="1"/>
      <c r="E132" s="1"/>
      <c r="G132" s="1"/>
      <c r="H132" s="1"/>
      <c r="I132" s="1"/>
      <c r="J132" s="1"/>
      <c r="K132" s="1"/>
      <c r="L132" s="1"/>
      <c r="M132" s="1"/>
      <c r="N132" s="1"/>
      <c r="O132" s="1"/>
      <c r="P132" s="4" t="s">
        <v>190</v>
      </c>
      <c r="Q132" s="1"/>
      <c r="R132" s="1"/>
      <c r="S132" s="1"/>
      <c r="T132" s="1"/>
      <c r="U132" s="9" t="s">
        <v>18</v>
      </c>
      <c r="V132" s="10" t="s">
        <v>183</v>
      </c>
      <c r="W132" s="1"/>
      <c r="X132" s="1"/>
      <c r="Y132" s="1"/>
      <c r="Z132" s="3" t="str">
        <f t="shared" si="7"/>
        <v>Induction Magnetic Ballast 55W</v>
      </c>
      <c r="AA132" s="3"/>
      <c r="AC132" s="3" t="s">
        <v>18</v>
      </c>
      <c r="AD132" s="4" t="s">
        <v>5</v>
      </c>
      <c r="AE132" s="4" t="s">
        <v>468</v>
      </c>
      <c r="AF132" s="4" t="s">
        <v>185</v>
      </c>
      <c r="AG132" s="4">
        <v>665</v>
      </c>
    </row>
    <row r="133" spans="2:33" x14ac:dyDescent="0.25">
      <c r="B133" s="1"/>
      <c r="C133" s="1"/>
      <c r="D133" s="1"/>
      <c r="E133" s="1"/>
      <c r="G133" s="1"/>
      <c r="H133" s="1"/>
      <c r="I133" s="1"/>
      <c r="J133" s="1"/>
      <c r="K133" s="1"/>
      <c r="L133" s="1"/>
      <c r="M133" s="1"/>
      <c r="N133" s="1"/>
      <c r="O133" s="1"/>
      <c r="P133" s="4" t="s">
        <v>191</v>
      </c>
      <c r="Q133" s="1"/>
      <c r="R133" s="1"/>
      <c r="S133" s="1"/>
      <c r="T133" s="1"/>
      <c r="U133" s="9" t="s">
        <v>18</v>
      </c>
      <c r="V133" s="10" t="s">
        <v>160</v>
      </c>
      <c r="W133" s="1"/>
      <c r="X133" s="1"/>
      <c r="Y133" s="1"/>
      <c r="Z133" s="3" t="str">
        <f t="shared" si="7"/>
        <v>Induction Magnetic Ballast 70W</v>
      </c>
      <c r="AA133" s="3"/>
      <c r="AC133" s="3" t="s">
        <v>18</v>
      </c>
      <c r="AD133" s="4" t="s">
        <v>5</v>
      </c>
      <c r="AE133" s="4" t="s">
        <v>468</v>
      </c>
      <c r="AF133" s="4" t="s">
        <v>161</v>
      </c>
      <c r="AG133" s="4">
        <v>840</v>
      </c>
    </row>
    <row r="134" spans="2:33" x14ac:dyDescent="0.25">
      <c r="B134" s="1"/>
      <c r="C134" s="1"/>
      <c r="D134" s="1"/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4" t="s">
        <v>117</v>
      </c>
      <c r="Q134" s="1"/>
      <c r="R134" s="1"/>
      <c r="S134" s="1"/>
      <c r="T134" s="1"/>
      <c r="U134" s="9" t="s">
        <v>18</v>
      </c>
      <c r="V134" s="10" t="s">
        <v>185</v>
      </c>
      <c r="W134" s="1"/>
      <c r="X134" s="1"/>
      <c r="Y134" s="1"/>
      <c r="Z134" s="3" t="str">
        <f t="shared" si="7"/>
        <v>Induction Magnetic Ballast 80W</v>
      </c>
      <c r="AA134" s="3"/>
      <c r="AC134" s="3" t="s">
        <v>18</v>
      </c>
      <c r="AD134" s="4" t="s">
        <v>5</v>
      </c>
      <c r="AE134" s="4" t="s">
        <v>468</v>
      </c>
      <c r="AF134" s="4" t="s">
        <v>162</v>
      </c>
      <c r="AG134" s="4">
        <v>1100</v>
      </c>
    </row>
    <row r="135" spans="2:33" x14ac:dyDescent="0.25">
      <c r="B135" s="1"/>
      <c r="C135" s="1"/>
      <c r="D135" s="1"/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4" t="s">
        <v>155</v>
      </c>
      <c r="Q135" s="1"/>
      <c r="R135" s="1"/>
      <c r="S135" s="1"/>
      <c r="T135" s="1"/>
      <c r="U135" s="9" t="s">
        <v>18</v>
      </c>
      <c r="V135" s="10" t="s">
        <v>161</v>
      </c>
      <c r="W135" s="1"/>
      <c r="X135" s="1"/>
      <c r="Y135" s="1"/>
      <c r="Z135" s="3" t="str">
        <f t="shared" si="7"/>
        <v>Induction Magnetic Ballast 85W</v>
      </c>
      <c r="AA135" s="3"/>
      <c r="AC135" s="3" t="s">
        <v>23</v>
      </c>
      <c r="AD135" s="4" t="s">
        <v>51</v>
      </c>
      <c r="AE135" s="4" t="s">
        <v>468</v>
      </c>
      <c r="AF135" s="4" t="s">
        <v>79</v>
      </c>
      <c r="AG135" s="4">
        <v>15</v>
      </c>
    </row>
    <row r="136" spans="2:33" x14ac:dyDescent="0.25">
      <c r="B136" s="1"/>
      <c r="C136" s="1"/>
      <c r="D136" s="1"/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4" t="s">
        <v>125</v>
      </c>
      <c r="Q136" s="1"/>
      <c r="R136" s="1"/>
      <c r="S136" s="1"/>
      <c r="T136" s="1"/>
      <c r="U136" s="9" t="s">
        <v>18</v>
      </c>
      <c r="V136" s="10" t="s">
        <v>162</v>
      </c>
      <c r="W136" s="1"/>
      <c r="X136" s="1"/>
      <c r="Y136" s="1"/>
      <c r="Z136" s="3" t="str">
        <f t="shared" si="7"/>
        <v>Induction Magnetic Ballast 100W</v>
      </c>
      <c r="AA136" s="3"/>
      <c r="AC136" s="3" t="s">
        <v>23</v>
      </c>
      <c r="AD136" s="4" t="s">
        <v>51</v>
      </c>
      <c r="AE136" s="4" t="s">
        <v>468</v>
      </c>
      <c r="AF136" s="4" t="s">
        <v>114</v>
      </c>
      <c r="AG136" s="4">
        <v>20</v>
      </c>
    </row>
    <row r="137" spans="2:33" x14ac:dyDescent="0.25">
      <c r="B137" s="1"/>
      <c r="C137" s="1"/>
      <c r="D137" s="1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4" t="s">
        <v>127</v>
      </c>
      <c r="Q137" s="1"/>
      <c r="R137" s="1"/>
      <c r="S137" s="1"/>
      <c r="T137" s="1"/>
      <c r="U137" s="9" t="s">
        <v>34</v>
      </c>
      <c r="V137" s="10" t="s">
        <v>120</v>
      </c>
      <c r="W137" s="1"/>
      <c r="X137" s="1"/>
      <c r="Y137" s="1"/>
      <c r="Z137" s="3" t="str">
        <f t="shared" si="7"/>
        <v>Induction Magnetic Ballast 120W</v>
      </c>
      <c r="AA137" s="3"/>
      <c r="AC137" s="3" t="s">
        <v>23</v>
      </c>
      <c r="AD137" s="4" t="s">
        <v>51</v>
      </c>
      <c r="AE137" s="4" t="s">
        <v>468</v>
      </c>
      <c r="AF137" s="4" t="s">
        <v>58</v>
      </c>
      <c r="AG137" s="4">
        <v>25</v>
      </c>
    </row>
    <row r="138" spans="2:33" x14ac:dyDescent="0.25">
      <c r="B138" s="1"/>
      <c r="C138" s="1"/>
      <c r="D138" s="1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4" t="s">
        <v>132</v>
      </c>
      <c r="Q138" s="1"/>
      <c r="R138" s="1"/>
      <c r="S138" s="1"/>
      <c r="T138" s="1"/>
      <c r="U138" s="9" t="s">
        <v>34</v>
      </c>
      <c r="V138" s="10" t="s">
        <v>43</v>
      </c>
      <c r="W138" s="1"/>
      <c r="X138" s="1"/>
      <c r="Y138" s="1"/>
      <c r="Z138" s="3" t="str">
        <f t="shared" si="7"/>
        <v>Induction Magnetic Ballast 150W</v>
      </c>
      <c r="AA138" s="3"/>
      <c r="AC138" s="3" t="s">
        <v>23</v>
      </c>
      <c r="AD138" s="4" t="s">
        <v>51</v>
      </c>
      <c r="AE138" s="4" t="s">
        <v>468</v>
      </c>
      <c r="AF138" s="4" t="s">
        <v>29</v>
      </c>
      <c r="AG138" s="4">
        <v>29</v>
      </c>
    </row>
    <row r="139" spans="2:33" x14ac:dyDescent="0.25">
      <c r="B139" s="1"/>
      <c r="C139" s="1"/>
      <c r="D139" s="1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4" t="s">
        <v>32</v>
      </c>
      <c r="Q139" s="1"/>
      <c r="R139" s="1"/>
      <c r="S139" s="1"/>
      <c r="T139" s="1"/>
      <c r="U139" s="9" t="s">
        <v>34</v>
      </c>
      <c r="V139" s="10" t="s">
        <v>46</v>
      </c>
      <c r="W139" s="1"/>
      <c r="X139" s="1"/>
      <c r="Y139" s="1"/>
      <c r="Z139" s="3" t="str">
        <f t="shared" si="7"/>
        <v>Induction Magnetic Ballast 200W</v>
      </c>
      <c r="AA139" s="3"/>
      <c r="AC139" s="3" t="s">
        <v>23</v>
      </c>
      <c r="AD139" s="4" t="s">
        <v>51</v>
      </c>
      <c r="AE139" s="4" t="s">
        <v>468</v>
      </c>
      <c r="AF139" s="4" t="s">
        <v>72</v>
      </c>
      <c r="AG139" s="4">
        <v>30</v>
      </c>
    </row>
    <row r="140" spans="2:33" x14ac:dyDescent="0.25">
      <c r="B140" s="1"/>
      <c r="C140" s="1"/>
      <c r="D140" s="1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4" t="s">
        <v>197</v>
      </c>
      <c r="Q140" s="1"/>
      <c r="R140" s="1"/>
      <c r="S140" s="1"/>
      <c r="T140" s="1"/>
      <c r="U140" s="9" t="s">
        <v>34</v>
      </c>
      <c r="V140" s="10" t="s">
        <v>158</v>
      </c>
      <c r="W140" s="1"/>
      <c r="X140" s="1"/>
      <c r="Y140" s="1"/>
      <c r="Z140" s="3" t="str">
        <f t="shared" si="7"/>
        <v>Induction Magnetic Ballast 250W</v>
      </c>
      <c r="AA140" s="3"/>
      <c r="AC140" s="3" t="s">
        <v>23</v>
      </c>
      <c r="AD140" s="4" t="s">
        <v>51</v>
      </c>
      <c r="AE140" s="4" t="s">
        <v>468</v>
      </c>
      <c r="AF140" s="4" t="s">
        <v>117</v>
      </c>
      <c r="AG140" s="4">
        <v>35</v>
      </c>
    </row>
    <row r="141" spans="2:33" x14ac:dyDescent="0.25">
      <c r="B141" s="1"/>
      <c r="C141" s="1"/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4" t="s">
        <v>25</v>
      </c>
      <c r="Q141" s="1"/>
      <c r="R141" s="1"/>
      <c r="S141" s="1"/>
      <c r="T141" s="1"/>
      <c r="U141" s="9" t="s">
        <v>34</v>
      </c>
      <c r="V141" s="10" t="s">
        <v>159</v>
      </c>
      <c r="W141" s="1"/>
      <c r="X141" s="1"/>
      <c r="Y141" s="1"/>
      <c r="Z141" s="3" t="str">
        <f t="shared" si="7"/>
        <v>Induction Magnetic Ballast 300W</v>
      </c>
      <c r="AA141" s="3"/>
      <c r="AC141" s="3" t="s">
        <v>23</v>
      </c>
      <c r="AD141" s="4" t="s">
        <v>51</v>
      </c>
      <c r="AE141" s="4" t="s">
        <v>468</v>
      </c>
      <c r="AF141" s="4" t="s">
        <v>125</v>
      </c>
      <c r="AG141" s="4">
        <v>37</v>
      </c>
    </row>
    <row r="142" spans="2:33" x14ac:dyDescent="0.25">
      <c r="B142" s="1"/>
      <c r="C142" s="1"/>
      <c r="D142" s="1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4" t="s">
        <v>35</v>
      </c>
      <c r="Q142" s="1"/>
      <c r="R142" s="1"/>
      <c r="S142" s="1"/>
      <c r="T142" s="1"/>
      <c r="U142" s="9" t="s">
        <v>34</v>
      </c>
      <c r="V142" s="10" t="s">
        <v>160</v>
      </c>
      <c r="W142" s="1"/>
      <c r="X142" s="1"/>
      <c r="Y142" s="1"/>
      <c r="Z142" s="3" t="str">
        <f t="shared" si="7"/>
        <v>Induction Magnetic Ballast 400W</v>
      </c>
      <c r="AA142" s="3"/>
      <c r="AC142" s="3" t="s">
        <v>23</v>
      </c>
      <c r="AD142" s="4" t="s">
        <v>51</v>
      </c>
      <c r="AE142" s="4" t="s">
        <v>468</v>
      </c>
      <c r="AF142" s="4" t="s">
        <v>127</v>
      </c>
      <c r="AG142" s="4">
        <v>38</v>
      </c>
    </row>
    <row r="143" spans="2:33" x14ac:dyDescent="0.25">
      <c r="B143" s="1"/>
      <c r="C143" s="1"/>
      <c r="D143" s="1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4" t="s">
        <v>200</v>
      </c>
      <c r="Q143" s="1"/>
      <c r="R143" s="1"/>
      <c r="S143" s="1"/>
      <c r="T143" s="1"/>
      <c r="U143" s="9" t="s">
        <v>34</v>
      </c>
      <c r="V143" s="10" t="s">
        <v>161</v>
      </c>
      <c r="W143" s="1"/>
      <c r="X143" s="1"/>
      <c r="Y143" s="1"/>
      <c r="Z143" s="3" t="str">
        <f>_xlfn.CONCAT($G$9," ",$L$23," ",P99)</f>
        <v>LED N/A 0.5W</v>
      </c>
      <c r="AA143" s="3"/>
      <c r="AC143" s="3" t="s">
        <v>23</v>
      </c>
      <c r="AD143" s="4" t="s">
        <v>51</v>
      </c>
      <c r="AE143" s="4" t="s">
        <v>468</v>
      </c>
      <c r="AF143" s="4" t="s">
        <v>132</v>
      </c>
      <c r="AG143" s="4">
        <v>39</v>
      </c>
    </row>
    <row r="144" spans="2:33" x14ac:dyDescent="0.25">
      <c r="B144" s="1"/>
      <c r="C144" s="1"/>
      <c r="D144" s="1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4" t="s">
        <v>75</v>
      </c>
      <c r="Q144" s="1"/>
      <c r="R144" s="1"/>
      <c r="S144" s="1"/>
      <c r="T144" s="1"/>
      <c r="U144" s="9" t="s">
        <v>34</v>
      </c>
      <c r="V144" s="10" t="s">
        <v>162</v>
      </c>
      <c r="W144" s="1"/>
      <c r="X144" s="1"/>
      <c r="Y144" s="1"/>
      <c r="Z144" s="3" t="str">
        <f t="shared" ref="Z144:Z207" si="8">_xlfn.CONCAT($G$9," ",$L$23," ",P100)</f>
        <v>LED N/A 1W</v>
      </c>
      <c r="AA144" s="3"/>
      <c r="AC144" s="3" t="s">
        <v>23</v>
      </c>
      <c r="AD144" s="4" t="s">
        <v>51</v>
      </c>
      <c r="AE144" s="4" t="s">
        <v>468</v>
      </c>
      <c r="AF144" s="4" t="s">
        <v>32</v>
      </c>
      <c r="AG144" s="4">
        <v>40</v>
      </c>
    </row>
    <row r="145" spans="2:33" x14ac:dyDescent="0.25">
      <c r="B145" s="1"/>
      <c r="C145" s="1"/>
      <c r="D145" s="1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4" t="s">
        <v>201</v>
      </c>
      <c r="Q145" s="1"/>
      <c r="R145" s="1"/>
      <c r="S145" s="1"/>
      <c r="T145" s="1"/>
      <c r="U145" s="9" t="s">
        <v>26</v>
      </c>
      <c r="V145" s="10" t="s">
        <v>117</v>
      </c>
      <c r="W145" s="1"/>
      <c r="X145" s="1"/>
      <c r="Y145" s="1"/>
      <c r="Z145" s="3" t="str">
        <f t="shared" si="8"/>
        <v>LED N/A 2W</v>
      </c>
      <c r="AA145" s="3"/>
      <c r="AC145" s="3" t="s">
        <v>23</v>
      </c>
      <c r="AD145" s="4" t="s">
        <v>51</v>
      </c>
      <c r="AE145" s="4" t="s">
        <v>468</v>
      </c>
      <c r="AF145" s="4" t="s">
        <v>35</v>
      </c>
      <c r="AG145" s="4">
        <v>43</v>
      </c>
    </row>
    <row r="146" spans="2:33" x14ac:dyDescent="0.25">
      <c r="B146" s="1"/>
      <c r="C146" s="1"/>
      <c r="D146" s="1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4" t="s">
        <v>203</v>
      </c>
      <c r="Q146" s="1"/>
      <c r="R146" s="1"/>
      <c r="S146" s="1"/>
      <c r="T146" s="1"/>
      <c r="U146" s="9" t="s">
        <v>26</v>
      </c>
      <c r="V146" s="10" t="s">
        <v>135</v>
      </c>
      <c r="W146" s="1"/>
      <c r="X146" s="1"/>
      <c r="Y146" s="1"/>
      <c r="Z146" s="3" t="str">
        <f t="shared" si="8"/>
        <v>LED N/A 3W</v>
      </c>
      <c r="AA146" s="3"/>
      <c r="AC146" s="3" t="s">
        <v>23</v>
      </c>
      <c r="AD146" s="4" t="s">
        <v>51</v>
      </c>
      <c r="AE146" s="4" t="s">
        <v>468</v>
      </c>
      <c r="AF146" s="4" t="s">
        <v>75</v>
      </c>
      <c r="AG146" s="4">
        <v>45</v>
      </c>
    </row>
    <row r="147" spans="2:33" x14ac:dyDescent="0.25">
      <c r="B147" s="1"/>
      <c r="C147" s="1"/>
      <c r="D147" s="1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4" t="s">
        <v>204</v>
      </c>
      <c r="Q147" s="1"/>
      <c r="R147" s="1"/>
      <c r="S147" s="1"/>
      <c r="T147" s="1"/>
      <c r="U147" s="9" t="s">
        <v>26</v>
      </c>
      <c r="V147" s="10" t="s">
        <v>157</v>
      </c>
      <c r="W147" s="1"/>
      <c r="X147" s="1"/>
      <c r="Y147" s="1"/>
      <c r="Z147" s="3" t="str">
        <f t="shared" si="8"/>
        <v>LED N/A 4W</v>
      </c>
      <c r="AA147" s="3"/>
      <c r="AC147" s="3" t="s">
        <v>23</v>
      </c>
      <c r="AD147" s="4" t="s">
        <v>51</v>
      </c>
      <c r="AE147" s="4" t="s">
        <v>468</v>
      </c>
      <c r="AF147" s="4" t="s">
        <v>120</v>
      </c>
      <c r="AG147" s="4">
        <v>50</v>
      </c>
    </row>
    <row r="148" spans="2:33" x14ac:dyDescent="0.25">
      <c r="B148" s="1"/>
      <c r="C148" s="1"/>
      <c r="D148" s="1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4" t="s">
        <v>206</v>
      </c>
      <c r="Q148" s="1"/>
      <c r="R148" s="1"/>
      <c r="S148" s="1"/>
      <c r="T148" s="1"/>
      <c r="U148" s="9" t="s">
        <v>26</v>
      </c>
      <c r="V148" s="10" t="s">
        <v>189</v>
      </c>
      <c r="W148" s="1"/>
      <c r="X148" s="1"/>
      <c r="Y148" s="1"/>
      <c r="Z148" s="3" t="str">
        <f t="shared" si="8"/>
        <v>LED N/A 5W</v>
      </c>
      <c r="AA148" s="3"/>
      <c r="AC148" s="3" t="s">
        <v>23</v>
      </c>
      <c r="AD148" s="4" t="s">
        <v>51</v>
      </c>
      <c r="AE148" s="4" t="s">
        <v>468</v>
      </c>
      <c r="AF148" s="4" t="s">
        <v>38</v>
      </c>
      <c r="AG148" s="4">
        <v>53</v>
      </c>
    </row>
    <row r="149" spans="2:33" x14ac:dyDescent="0.25">
      <c r="B149" s="1"/>
      <c r="C149" s="1"/>
      <c r="D149" s="1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4" t="s">
        <v>120</v>
      </c>
      <c r="Q149" s="1"/>
      <c r="R149" s="1"/>
      <c r="S149" s="1"/>
      <c r="T149" s="1"/>
      <c r="U149" s="9" t="s">
        <v>26</v>
      </c>
      <c r="V149" s="10" t="s">
        <v>46</v>
      </c>
      <c r="W149" s="1"/>
      <c r="X149" s="1"/>
      <c r="Y149" s="1"/>
      <c r="Z149" s="3" t="str">
        <f t="shared" si="8"/>
        <v>LED N/A 6W</v>
      </c>
      <c r="AA149" s="3"/>
      <c r="AC149" s="3" t="s">
        <v>23</v>
      </c>
      <c r="AD149" s="4" t="s">
        <v>51</v>
      </c>
      <c r="AE149" s="4" t="s">
        <v>468</v>
      </c>
      <c r="AF149" s="4" t="s">
        <v>135</v>
      </c>
      <c r="AG149" s="4">
        <v>55</v>
      </c>
    </row>
    <row r="150" spans="2:33" x14ac:dyDescent="0.25">
      <c r="B150" s="1"/>
      <c r="C150" s="1"/>
      <c r="D150" s="1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4" t="s">
        <v>135</v>
      </c>
      <c r="Q150" s="1"/>
      <c r="R150" s="1"/>
      <c r="S150" s="1"/>
      <c r="T150" s="1"/>
      <c r="U150" s="9" t="s">
        <v>26</v>
      </c>
      <c r="V150" s="10" t="s">
        <v>53</v>
      </c>
      <c r="W150" s="1"/>
      <c r="X150" s="1"/>
      <c r="Y150" s="1"/>
      <c r="Z150" s="3" t="str">
        <f t="shared" si="8"/>
        <v>LED N/A 7W</v>
      </c>
      <c r="AA150" s="3"/>
      <c r="AC150" s="3" t="s">
        <v>23</v>
      </c>
      <c r="AD150" s="4" t="s">
        <v>51</v>
      </c>
      <c r="AE150" s="4" t="s">
        <v>468</v>
      </c>
      <c r="AF150" s="4" t="s">
        <v>39</v>
      </c>
      <c r="AG150" s="4">
        <v>60</v>
      </c>
    </row>
    <row r="151" spans="2:33" x14ac:dyDescent="0.25">
      <c r="B151" s="1"/>
      <c r="C151" s="1"/>
      <c r="D151" s="1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4" t="s">
        <v>39</v>
      </c>
      <c r="Q151" s="1"/>
      <c r="R151" s="1"/>
      <c r="S151" s="1"/>
      <c r="T151" s="1"/>
      <c r="U151" s="9" t="s">
        <v>26</v>
      </c>
      <c r="V151" s="10" t="s">
        <v>192</v>
      </c>
      <c r="W151" s="1"/>
      <c r="X151" s="1"/>
      <c r="Y151" s="1"/>
      <c r="Z151" s="3" t="str">
        <f t="shared" si="8"/>
        <v>LED N/A 8W</v>
      </c>
      <c r="AA151" s="3"/>
      <c r="AC151" s="3" t="s">
        <v>23</v>
      </c>
      <c r="AD151" s="4" t="s">
        <v>51</v>
      </c>
      <c r="AE151" s="4" t="s">
        <v>468</v>
      </c>
      <c r="AF151" s="4" t="s">
        <v>82</v>
      </c>
      <c r="AG151" s="4">
        <v>65</v>
      </c>
    </row>
    <row r="152" spans="2:33" x14ac:dyDescent="0.25">
      <c r="B152" s="1"/>
      <c r="C152" s="1"/>
      <c r="D152" s="1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4" t="s">
        <v>82</v>
      </c>
      <c r="Q152" s="1"/>
      <c r="R152" s="1"/>
      <c r="S152" s="1"/>
      <c r="T152" s="1"/>
      <c r="U152" s="9" t="s">
        <v>193</v>
      </c>
      <c r="V152" s="10" t="s">
        <v>181</v>
      </c>
      <c r="W152" s="1"/>
      <c r="X152" s="1"/>
      <c r="Y152" s="1"/>
      <c r="Z152" s="3" t="str">
        <f t="shared" si="8"/>
        <v>LED N/A 9W</v>
      </c>
      <c r="AA152" s="3"/>
      <c r="AC152" s="3" t="s">
        <v>23</v>
      </c>
      <c r="AD152" s="4" t="s">
        <v>51</v>
      </c>
      <c r="AE152" s="4" t="s">
        <v>468</v>
      </c>
      <c r="AF152" s="4" t="s">
        <v>41</v>
      </c>
      <c r="AG152" s="4">
        <v>72</v>
      </c>
    </row>
    <row r="153" spans="2:33" x14ac:dyDescent="0.25">
      <c r="B153" s="1"/>
      <c r="C153" s="1"/>
      <c r="D153" s="1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4" t="s">
        <v>157</v>
      </c>
      <c r="Q153" s="1"/>
      <c r="R153" s="1"/>
      <c r="S153" s="1"/>
      <c r="T153" s="1"/>
      <c r="U153" s="9" t="s">
        <v>193</v>
      </c>
      <c r="V153" s="10" t="s">
        <v>154</v>
      </c>
      <c r="W153" s="1"/>
      <c r="X153" s="1"/>
      <c r="Y153" s="1"/>
      <c r="Z153" s="3" t="str">
        <f t="shared" si="8"/>
        <v>LED N/A 10W</v>
      </c>
      <c r="AA153" s="3"/>
      <c r="AC153" s="3" t="s">
        <v>23</v>
      </c>
      <c r="AD153" s="4" t="s">
        <v>51</v>
      </c>
      <c r="AE153" s="4" t="s">
        <v>468</v>
      </c>
      <c r="AF153" s="4" t="s">
        <v>43</v>
      </c>
      <c r="AG153" s="4">
        <v>75</v>
      </c>
    </row>
    <row r="154" spans="2:33" x14ac:dyDescent="0.25">
      <c r="B154" s="1"/>
      <c r="C154" s="1"/>
      <c r="D154" s="1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4" t="s">
        <v>43</v>
      </c>
      <c r="Q154" s="1"/>
      <c r="R154" s="1"/>
      <c r="S154" s="1"/>
      <c r="T154" s="1"/>
      <c r="U154" s="9" t="s">
        <v>194</v>
      </c>
      <c r="V154" s="10" t="s">
        <v>151</v>
      </c>
      <c r="W154" s="1"/>
      <c r="X154" s="1"/>
      <c r="Y154" s="1"/>
      <c r="Z154" s="3" t="str">
        <f t="shared" si="8"/>
        <v>LED N/A 11W</v>
      </c>
      <c r="AA154" s="3"/>
      <c r="AC154" s="3" t="s">
        <v>23</v>
      </c>
      <c r="AD154" s="4" t="s">
        <v>51</v>
      </c>
      <c r="AE154" s="4" t="s">
        <v>468</v>
      </c>
      <c r="AF154" s="4" t="s">
        <v>91</v>
      </c>
      <c r="AG154" s="4">
        <v>90</v>
      </c>
    </row>
    <row r="155" spans="2:33" x14ac:dyDescent="0.25">
      <c r="B155" s="1"/>
      <c r="C155" s="1"/>
      <c r="D155" s="1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4" t="s">
        <v>156</v>
      </c>
      <c r="Q155" s="1"/>
      <c r="R155" s="1"/>
      <c r="S155" s="1"/>
      <c r="T155" s="1"/>
      <c r="U155" s="9" t="s">
        <v>194</v>
      </c>
      <c r="V155" s="10" t="s">
        <v>195</v>
      </c>
      <c r="W155" s="1"/>
      <c r="X155" s="1"/>
      <c r="Y155" s="1"/>
      <c r="Z155" s="3" t="str">
        <f t="shared" si="8"/>
        <v>LED N/A 12W</v>
      </c>
      <c r="AA155" s="3"/>
      <c r="AC155" s="3" t="s">
        <v>23</v>
      </c>
      <c r="AD155" s="4" t="s">
        <v>51</v>
      </c>
      <c r="AE155" s="4" t="s">
        <v>468</v>
      </c>
      <c r="AF155" s="4" t="s">
        <v>46</v>
      </c>
      <c r="AG155" s="4">
        <v>100</v>
      </c>
    </row>
    <row r="156" spans="2:33" x14ac:dyDescent="0.25">
      <c r="B156" s="1"/>
      <c r="C156" s="1"/>
      <c r="D156" s="1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4" t="s">
        <v>189</v>
      </c>
      <c r="Q156" s="1"/>
      <c r="R156" s="1"/>
      <c r="S156" s="1"/>
      <c r="T156" s="1"/>
      <c r="U156" s="9" t="s">
        <v>196</v>
      </c>
      <c r="V156" s="10" t="s">
        <v>184</v>
      </c>
      <c r="W156" s="1"/>
      <c r="X156" s="1"/>
      <c r="Y156" s="1"/>
      <c r="Z156" s="3" t="str">
        <f t="shared" si="8"/>
        <v>LED N/A 13W</v>
      </c>
      <c r="AA156" s="3"/>
      <c r="AC156" s="3" t="s">
        <v>23</v>
      </c>
      <c r="AD156" s="4" t="s">
        <v>51</v>
      </c>
      <c r="AE156" s="4" t="s">
        <v>468</v>
      </c>
      <c r="AF156" s="4" t="s">
        <v>50</v>
      </c>
      <c r="AG156" s="4">
        <v>108</v>
      </c>
    </row>
    <row r="157" spans="2:33" x14ac:dyDescent="0.25">
      <c r="B157" s="1"/>
      <c r="C157" s="1"/>
      <c r="D157" s="1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4" t="s">
        <v>91</v>
      </c>
      <c r="Q157" s="1"/>
      <c r="R157" s="1"/>
      <c r="S157" s="1"/>
      <c r="T157" s="1"/>
      <c r="U157" s="9" t="s">
        <v>198</v>
      </c>
      <c r="V157" s="10" t="s">
        <v>58</v>
      </c>
      <c r="W157" s="1"/>
      <c r="X157" s="1"/>
      <c r="Y157" s="1"/>
      <c r="Z157" s="3" t="str">
        <f t="shared" si="8"/>
        <v>LED N/A 14W</v>
      </c>
      <c r="AA157" s="3"/>
      <c r="AC157" s="3" t="s">
        <v>23</v>
      </c>
      <c r="AD157" s="4" t="s">
        <v>51</v>
      </c>
      <c r="AE157" s="4" t="s">
        <v>468</v>
      </c>
      <c r="AF157" s="4" t="s">
        <v>142</v>
      </c>
      <c r="AG157" s="4">
        <v>120</v>
      </c>
    </row>
    <row r="158" spans="2:33" x14ac:dyDescent="0.25">
      <c r="B158" s="1"/>
      <c r="C158" s="1"/>
      <c r="D158" s="1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4" t="s">
        <v>213</v>
      </c>
      <c r="Q158" s="1"/>
      <c r="R158" s="1"/>
      <c r="S158" s="1"/>
      <c r="T158" s="1"/>
      <c r="U158" s="9" t="s">
        <v>199</v>
      </c>
      <c r="V158" s="10" t="s">
        <v>58</v>
      </c>
      <c r="W158" s="1"/>
      <c r="X158" s="1"/>
      <c r="Y158" s="1"/>
      <c r="Z158" s="3" t="str">
        <f t="shared" si="8"/>
        <v>LED N/A 15W</v>
      </c>
      <c r="AA158" s="3"/>
      <c r="AC158" s="3" t="s">
        <v>23</v>
      </c>
      <c r="AD158" s="4" t="s">
        <v>51</v>
      </c>
      <c r="AE158" s="4" t="s">
        <v>468</v>
      </c>
      <c r="AF158" s="4" t="s">
        <v>53</v>
      </c>
      <c r="AG158" s="4">
        <v>150</v>
      </c>
    </row>
    <row r="159" spans="2:33" x14ac:dyDescent="0.25">
      <c r="B159" s="1"/>
      <c r="C159" s="1"/>
      <c r="D159" s="1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4" t="s">
        <v>46</v>
      </c>
      <c r="Q159" s="1"/>
      <c r="R159" s="1"/>
      <c r="S159" s="1"/>
      <c r="T159" s="1"/>
      <c r="U159" s="9" t="s">
        <v>199</v>
      </c>
      <c r="V159" s="10" t="s">
        <v>151</v>
      </c>
      <c r="W159" s="1"/>
      <c r="X159" s="1"/>
      <c r="Y159" s="1"/>
      <c r="Z159" s="3" t="str">
        <f t="shared" si="8"/>
        <v>LED N/A 16W</v>
      </c>
      <c r="AA159" s="3"/>
      <c r="AC159" s="3" t="s">
        <v>23</v>
      </c>
      <c r="AD159" s="4" t="s">
        <v>51</v>
      </c>
      <c r="AE159" s="4" t="s">
        <v>468</v>
      </c>
      <c r="AF159" s="4" t="s">
        <v>158</v>
      </c>
      <c r="AG159" s="4">
        <v>175</v>
      </c>
    </row>
    <row r="160" spans="2:33" x14ac:dyDescent="0.25">
      <c r="B160" s="1"/>
      <c r="C160" s="1"/>
      <c r="D160" s="1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4" t="s">
        <v>165</v>
      </c>
      <c r="Q160" s="1"/>
      <c r="R160" s="1"/>
      <c r="S160" s="1"/>
      <c r="T160" s="1"/>
      <c r="U160" s="9" t="s">
        <v>199</v>
      </c>
      <c r="V160" s="10" t="s">
        <v>152</v>
      </c>
      <c r="W160" s="1"/>
      <c r="X160" s="1"/>
      <c r="Y160" s="1"/>
      <c r="Z160" s="3" t="str">
        <f t="shared" si="8"/>
        <v>LED N/A 17W</v>
      </c>
      <c r="AA160" s="3"/>
      <c r="AC160" s="3" t="s">
        <v>23</v>
      </c>
      <c r="AD160" s="4" t="s">
        <v>51</v>
      </c>
      <c r="AE160" s="4" t="s">
        <v>468</v>
      </c>
      <c r="AF160" s="4" t="s">
        <v>166</v>
      </c>
      <c r="AG160" s="4">
        <v>200</v>
      </c>
    </row>
    <row r="161" spans="2:33" x14ac:dyDescent="0.25">
      <c r="B161" s="1"/>
      <c r="C161" s="1"/>
      <c r="D161" s="1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4" t="s">
        <v>53</v>
      </c>
      <c r="Q161" s="1"/>
      <c r="R161" s="1"/>
      <c r="S161" s="1"/>
      <c r="T161" s="1"/>
      <c r="U161" s="9" t="s">
        <v>199</v>
      </c>
      <c r="V161" s="10" t="s">
        <v>200</v>
      </c>
      <c r="W161" s="1"/>
      <c r="X161" s="1"/>
      <c r="Y161" s="1"/>
      <c r="Z161" s="3" t="str">
        <f t="shared" si="8"/>
        <v>LED N/A 18W</v>
      </c>
      <c r="AA161" s="3"/>
      <c r="AC161" s="3" t="s">
        <v>23</v>
      </c>
      <c r="AD161" s="4" t="s">
        <v>51</v>
      </c>
      <c r="AE161" s="4" t="s">
        <v>468</v>
      </c>
      <c r="AF161" s="4" t="s">
        <v>159</v>
      </c>
      <c r="AG161" s="4">
        <v>250</v>
      </c>
    </row>
    <row r="162" spans="2:33" x14ac:dyDescent="0.25">
      <c r="B162" s="1"/>
      <c r="C162" s="1"/>
      <c r="D162" s="1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4" t="s">
        <v>158</v>
      </c>
      <c r="Q162" s="1"/>
      <c r="R162" s="1"/>
      <c r="S162" s="1"/>
      <c r="T162" s="1"/>
      <c r="U162" s="9" t="s">
        <v>202</v>
      </c>
      <c r="V162" s="10" t="s">
        <v>32</v>
      </c>
      <c r="W162" s="1"/>
      <c r="X162" s="1"/>
      <c r="Y162" s="1"/>
      <c r="Z162" s="3" t="str">
        <f t="shared" si="8"/>
        <v>LED N/A 19W</v>
      </c>
      <c r="AA162" s="3"/>
      <c r="AC162" s="3" t="s">
        <v>23</v>
      </c>
      <c r="AD162" s="4" t="s">
        <v>51</v>
      </c>
      <c r="AE162" s="4" t="s">
        <v>468</v>
      </c>
      <c r="AF162" s="4" t="s">
        <v>221</v>
      </c>
      <c r="AG162" s="4">
        <v>300</v>
      </c>
    </row>
    <row r="163" spans="2:33" x14ac:dyDescent="0.25">
      <c r="B163" s="1"/>
      <c r="C163" s="1"/>
      <c r="D163" s="1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4" t="s">
        <v>166</v>
      </c>
      <c r="Q163" s="1"/>
      <c r="R163" s="1"/>
      <c r="S163" s="1"/>
      <c r="T163" s="1"/>
      <c r="U163" s="9" t="s">
        <v>202</v>
      </c>
      <c r="V163" s="10" t="s">
        <v>135</v>
      </c>
      <c r="W163" s="1"/>
      <c r="X163" s="1"/>
      <c r="Y163" s="1"/>
      <c r="Z163" s="3" t="str">
        <f t="shared" si="8"/>
        <v>LED N/A 20W</v>
      </c>
      <c r="AA163" s="3"/>
      <c r="AC163" s="3" t="s">
        <v>23</v>
      </c>
      <c r="AD163" s="4" t="s">
        <v>51</v>
      </c>
      <c r="AE163" s="4" t="s">
        <v>468</v>
      </c>
      <c r="AF163" s="4" t="s">
        <v>299</v>
      </c>
      <c r="AG163" s="4">
        <v>500</v>
      </c>
    </row>
    <row r="164" spans="2:33" x14ac:dyDescent="0.25">
      <c r="B164" s="1"/>
      <c r="C164" s="1"/>
      <c r="D164" s="1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4" t="s">
        <v>218</v>
      </c>
      <c r="Q164" s="1"/>
      <c r="R164" s="1"/>
      <c r="S164" s="1"/>
      <c r="T164" s="1"/>
      <c r="U164" s="9" t="s">
        <v>205</v>
      </c>
      <c r="V164" s="10" t="s">
        <v>201</v>
      </c>
      <c r="W164" s="1"/>
      <c r="X164" s="1"/>
      <c r="Y164" s="1"/>
      <c r="Z164" s="3" t="str">
        <f t="shared" si="8"/>
        <v>LED N/A 21W</v>
      </c>
      <c r="AA164" s="3"/>
      <c r="AC164" s="3" t="s">
        <v>23</v>
      </c>
      <c r="AD164" s="4" t="s">
        <v>51</v>
      </c>
      <c r="AE164" s="4" t="s">
        <v>468</v>
      </c>
      <c r="AF164" s="4" t="s">
        <v>161</v>
      </c>
      <c r="AG164" s="4">
        <v>750</v>
      </c>
    </row>
    <row r="165" spans="2:33" x14ac:dyDescent="0.25">
      <c r="B165" s="1"/>
      <c r="C165" s="1"/>
      <c r="D165" s="1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4" t="s">
        <v>159</v>
      </c>
      <c r="Q165" s="1"/>
      <c r="R165" s="1"/>
      <c r="S165" s="1"/>
      <c r="T165" s="1"/>
      <c r="U165" s="9" t="s">
        <v>207</v>
      </c>
      <c r="V165" s="10" t="s">
        <v>208</v>
      </c>
      <c r="W165" s="1"/>
      <c r="X165" s="1"/>
      <c r="Y165" s="1"/>
      <c r="Z165" s="3" t="str">
        <f t="shared" si="8"/>
        <v>LED N/A 22W</v>
      </c>
      <c r="AA165" s="3"/>
      <c r="AC165" s="3" t="s">
        <v>23</v>
      </c>
      <c r="AD165" s="4" t="s">
        <v>51</v>
      </c>
      <c r="AE165" s="4" t="s">
        <v>468</v>
      </c>
      <c r="AF165" s="4" t="s">
        <v>162</v>
      </c>
      <c r="AG165" s="4">
        <v>1000</v>
      </c>
    </row>
    <row r="166" spans="2:33" x14ac:dyDescent="0.25">
      <c r="B166" s="1"/>
      <c r="C166" s="1"/>
      <c r="D166" s="1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4" t="s">
        <v>220</v>
      </c>
      <c r="Q166" s="1"/>
      <c r="R166" s="1"/>
      <c r="S166" s="1"/>
      <c r="T166" s="1"/>
      <c r="U166" s="9" t="s">
        <v>207</v>
      </c>
      <c r="V166" s="10" t="s">
        <v>209</v>
      </c>
      <c r="W166" s="1"/>
      <c r="X166" s="1"/>
      <c r="Y166" s="1"/>
      <c r="Z166" s="3" t="str">
        <f t="shared" si="8"/>
        <v>LED N/A 23W</v>
      </c>
      <c r="AA166" s="3"/>
      <c r="AC166" s="3" t="s">
        <v>26</v>
      </c>
      <c r="AD166" s="3" t="s">
        <v>5</v>
      </c>
      <c r="AE166" s="4" t="s">
        <v>468</v>
      </c>
      <c r="AF166" s="4" t="s">
        <v>117</v>
      </c>
      <c r="AG166" s="4">
        <v>37</v>
      </c>
    </row>
    <row r="167" spans="2:33" x14ac:dyDescent="0.25">
      <c r="B167" s="1"/>
      <c r="C167" s="1"/>
      <c r="D167" s="1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4" t="s">
        <v>221</v>
      </c>
      <c r="Q167" s="1"/>
      <c r="R167" s="1"/>
      <c r="S167" s="1"/>
      <c r="T167" s="1"/>
      <c r="U167" s="9" t="s">
        <v>207</v>
      </c>
      <c r="V167" s="10" t="s">
        <v>210</v>
      </c>
      <c r="W167" s="1"/>
      <c r="X167" s="1"/>
      <c r="Y167" s="1"/>
      <c r="Z167" s="3" t="str">
        <f t="shared" si="8"/>
        <v>LED N/A 24W</v>
      </c>
      <c r="AA167" s="3"/>
      <c r="AC167" s="3" t="s">
        <v>26</v>
      </c>
      <c r="AD167" s="3" t="s">
        <v>5</v>
      </c>
      <c r="AE167" s="4" t="s">
        <v>468</v>
      </c>
      <c r="AF167" s="4" t="s">
        <v>32</v>
      </c>
      <c r="AG167" s="4">
        <v>42</v>
      </c>
    </row>
    <row r="168" spans="2:33" x14ac:dyDescent="0.25">
      <c r="B168" s="1"/>
      <c r="C168" s="1"/>
      <c r="D168" s="1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4" t="s">
        <v>222</v>
      </c>
      <c r="Q168" s="1"/>
      <c r="R168" s="1"/>
      <c r="S168" s="1"/>
      <c r="T168" s="1"/>
      <c r="U168" s="9" t="s">
        <v>211</v>
      </c>
      <c r="V168" s="10" t="s">
        <v>114</v>
      </c>
      <c r="W168" s="1"/>
      <c r="X168" s="1"/>
      <c r="Y168" s="1"/>
      <c r="Z168" s="3" t="str">
        <f t="shared" si="8"/>
        <v>LED N/A 25W</v>
      </c>
      <c r="AA168" s="3"/>
      <c r="AC168" s="3" t="s">
        <v>26</v>
      </c>
      <c r="AD168" s="3" t="s">
        <v>5</v>
      </c>
      <c r="AE168" s="4" t="s">
        <v>468</v>
      </c>
      <c r="AF168" s="4" t="s">
        <v>135</v>
      </c>
      <c r="AG168" s="4">
        <v>58</v>
      </c>
    </row>
    <row r="169" spans="2:33" x14ac:dyDescent="0.25">
      <c r="B169" s="1"/>
      <c r="C169" s="1"/>
      <c r="D169" s="1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4" t="s">
        <v>296</v>
      </c>
      <c r="Q169" s="1"/>
      <c r="R169" s="1"/>
      <c r="S169" s="1"/>
      <c r="T169" s="1"/>
      <c r="U169" s="9" t="s">
        <v>211</v>
      </c>
      <c r="V169" s="10" t="s">
        <v>117</v>
      </c>
      <c r="W169" s="1"/>
      <c r="X169" s="1"/>
      <c r="Y169" s="1"/>
      <c r="Z169" s="3" t="str">
        <f t="shared" si="8"/>
        <v>LED N/A 26W</v>
      </c>
      <c r="AA169" s="3"/>
      <c r="AC169" s="3" t="s">
        <v>26</v>
      </c>
      <c r="AD169" s="3" t="s">
        <v>5</v>
      </c>
      <c r="AE169" s="4" t="s">
        <v>468</v>
      </c>
      <c r="AF169" s="4" t="s">
        <v>157</v>
      </c>
      <c r="AG169" s="4">
        <v>74</v>
      </c>
    </row>
    <row r="170" spans="2:33" x14ac:dyDescent="0.25">
      <c r="B170" s="1"/>
      <c r="C170" s="1"/>
      <c r="D170" s="1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4" t="s">
        <v>160</v>
      </c>
      <c r="Q170" s="1"/>
      <c r="R170" s="1"/>
      <c r="S170" s="1"/>
      <c r="T170" s="1"/>
      <c r="U170" s="9" t="s">
        <v>212</v>
      </c>
      <c r="V170" s="10" t="s">
        <v>186</v>
      </c>
      <c r="W170" s="1"/>
      <c r="X170" s="1"/>
      <c r="Y170" s="1"/>
      <c r="Z170" s="3" t="str">
        <f t="shared" si="8"/>
        <v>LED N/A 27W</v>
      </c>
      <c r="AA170" s="3"/>
      <c r="AC170" s="3" t="s">
        <v>26</v>
      </c>
      <c r="AD170" s="3" t="s">
        <v>5</v>
      </c>
      <c r="AE170" s="4" t="s">
        <v>468</v>
      </c>
      <c r="AF170" s="4" t="s">
        <v>156</v>
      </c>
      <c r="AG170" s="4">
        <v>84</v>
      </c>
    </row>
    <row r="171" spans="2:33" x14ac:dyDescent="0.25">
      <c r="B171" s="1"/>
      <c r="C171" s="1"/>
      <c r="D171" s="1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4" t="s">
        <v>297</v>
      </c>
      <c r="Q171" s="1"/>
      <c r="R171" s="1"/>
      <c r="S171" s="1"/>
      <c r="T171" s="1"/>
      <c r="U171" s="9" t="s">
        <v>212</v>
      </c>
      <c r="V171" s="10" t="s">
        <v>154</v>
      </c>
      <c r="W171" s="1"/>
      <c r="X171" s="1"/>
      <c r="Y171" s="1"/>
      <c r="Z171" s="3" t="str">
        <f t="shared" si="8"/>
        <v>LED N/A 28W</v>
      </c>
      <c r="AA171" s="3"/>
      <c r="AC171" s="3" t="s">
        <v>26</v>
      </c>
      <c r="AD171" s="3" t="s">
        <v>5</v>
      </c>
      <c r="AE171" s="4" t="s">
        <v>468</v>
      </c>
      <c r="AF171" s="4" t="s">
        <v>189</v>
      </c>
      <c r="AG171" s="4">
        <v>89</v>
      </c>
    </row>
    <row r="172" spans="2:33" x14ac:dyDescent="0.25">
      <c r="B172" s="1"/>
      <c r="C172" s="1"/>
      <c r="D172" s="1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4" t="s">
        <v>169</v>
      </c>
      <c r="Q172" s="1"/>
      <c r="R172" s="1"/>
      <c r="S172" s="1"/>
      <c r="T172" s="1"/>
      <c r="U172" s="9" t="s">
        <v>212</v>
      </c>
      <c r="V172" s="10" t="s">
        <v>58</v>
      </c>
      <c r="W172" s="1"/>
      <c r="X172" s="1"/>
      <c r="Y172" s="1"/>
      <c r="Z172" s="3" t="str">
        <f t="shared" si="8"/>
        <v>LED N/A 29W</v>
      </c>
      <c r="AA172" s="3"/>
      <c r="AC172" s="3" t="s">
        <v>26</v>
      </c>
      <c r="AD172" s="3" t="s">
        <v>5</v>
      </c>
      <c r="AE172" s="4" t="s">
        <v>468</v>
      </c>
      <c r="AF172" s="4" t="s">
        <v>46</v>
      </c>
      <c r="AG172" s="4">
        <v>105</v>
      </c>
    </row>
    <row r="173" spans="2:33" x14ac:dyDescent="0.25">
      <c r="B173" s="1"/>
      <c r="C173" s="1"/>
      <c r="D173" s="1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4" t="s">
        <v>298</v>
      </c>
      <c r="Q173" s="1"/>
      <c r="R173" s="1"/>
      <c r="S173" s="1"/>
      <c r="T173" s="1"/>
      <c r="U173" s="9" t="s">
        <v>212</v>
      </c>
      <c r="V173" s="10" t="s">
        <v>72</v>
      </c>
      <c r="W173" s="1"/>
      <c r="X173" s="1"/>
      <c r="Y173" s="1"/>
      <c r="Z173" s="3" t="str">
        <f t="shared" si="8"/>
        <v>LED N/A 30W</v>
      </c>
      <c r="AC173" s="3" t="s">
        <v>26</v>
      </c>
      <c r="AD173" s="3" t="s">
        <v>5</v>
      </c>
      <c r="AE173" s="4" t="s">
        <v>468</v>
      </c>
      <c r="AF173" s="4" t="s">
        <v>142</v>
      </c>
      <c r="AG173" s="4">
        <v>126</v>
      </c>
    </row>
    <row r="174" spans="2:33" x14ac:dyDescent="0.25">
      <c r="B174" s="1"/>
      <c r="C174" s="1"/>
      <c r="D174" s="1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4" t="s">
        <v>299</v>
      </c>
      <c r="Q174" s="1"/>
      <c r="R174" s="1"/>
      <c r="S174" s="1"/>
      <c r="T174" s="1"/>
      <c r="U174" s="9" t="s">
        <v>212</v>
      </c>
      <c r="V174" s="10" t="s">
        <v>120</v>
      </c>
      <c r="W174" s="1"/>
      <c r="X174" s="1"/>
      <c r="Y174" s="1"/>
      <c r="Z174" s="3" t="str">
        <f t="shared" si="8"/>
        <v>LED N/A 31W</v>
      </c>
      <c r="AC174" s="3" t="s">
        <v>26</v>
      </c>
      <c r="AD174" s="3" t="s">
        <v>5</v>
      </c>
      <c r="AE174" s="4" t="s">
        <v>468</v>
      </c>
      <c r="AF174" s="4" t="s">
        <v>53</v>
      </c>
      <c r="AG174" s="4">
        <v>158</v>
      </c>
    </row>
    <row r="175" spans="2:33" x14ac:dyDescent="0.25">
      <c r="B175" s="1"/>
      <c r="C175" s="1"/>
      <c r="D175" s="1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4" t="s">
        <v>300</v>
      </c>
      <c r="Q175" s="1"/>
      <c r="R175" s="1"/>
      <c r="S175" s="1"/>
      <c r="T175" s="1"/>
      <c r="U175" s="9" t="s">
        <v>214</v>
      </c>
      <c r="V175" s="10" t="s">
        <v>191</v>
      </c>
      <c r="W175" s="1"/>
      <c r="X175" s="1"/>
      <c r="Y175" s="1"/>
      <c r="Z175" s="3" t="str">
        <f t="shared" si="8"/>
        <v>LED N/A 32W</v>
      </c>
      <c r="AC175" s="3" t="s">
        <v>26</v>
      </c>
      <c r="AD175" s="3" t="s">
        <v>5</v>
      </c>
      <c r="AE175" s="4" t="s">
        <v>468</v>
      </c>
      <c r="AF175" s="4" t="s">
        <v>166</v>
      </c>
      <c r="AG175" s="4">
        <v>210</v>
      </c>
    </row>
    <row r="176" spans="2:33" x14ac:dyDescent="0.25">
      <c r="B176" s="1"/>
      <c r="C176" s="1"/>
      <c r="D176" s="1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4" t="s">
        <v>185</v>
      </c>
      <c r="Q176" s="1"/>
      <c r="R176" s="1"/>
      <c r="S176" s="1"/>
      <c r="T176" s="1"/>
      <c r="U176" s="9" t="s">
        <v>214</v>
      </c>
      <c r="V176" s="10" t="s">
        <v>32</v>
      </c>
      <c r="W176" s="1"/>
      <c r="X176" s="1"/>
      <c r="Y176" s="1"/>
      <c r="Z176" s="3" t="str">
        <f t="shared" si="8"/>
        <v>LED N/A 33W</v>
      </c>
      <c r="AC176" s="3" t="s">
        <v>26</v>
      </c>
      <c r="AD176" s="3" t="s">
        <v>5</v>
      </c>
      <c r="AE176" s="4" t="s">
        <v>468</v>
      </c>
      <c r="AF176" s="4" t="s">
        <v>159</v>
      </c>
      <c r="AG176" s="4">
        <v>263</v>
      </c>
    </row>
    <row r="177" spans="2:33" x14ac:dyDescent="0.25">
      <c r="B177" s="1"/>
      <c r="C177" s="1"/>
      <c r="D177" s="1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4" t="s">
        <v>301</v>
      </c>
      <c r="Q177" s="1"/>
      <c r="R177" s="1"/>
      <c r="S177" s="1"/>
      <c r="T177" s="1"/>
      <c r="U177" s="9" t="s">
        <v>214</v>
      </c>
      <c r="V177" s="10" t="s">
        <v>39</v>
      </c>
      <c r="W177" s="1"/>
      <c r="X177" s="1"/>
      <c r="Y177" s="1"/>
      <c r="Z177" s="3" t="str">
        <f t="shared" si="8"/>
        <v>LED N/A 34W</v>
      </c>
      <c r="AC177" s="3" t="s">
        <v>26</v>
      </c>
      <c r="AD177" s="3" t="s">
        <v>5</v>
      </c>
      <c r="AE177" s="4" t="s">
        <v>468</v>
      </c>
      <c r="AF177" s="4" t="s">
        <v>221</v>
      </c>
      <c r="AG177" s="4">
        <v>315</v>
      </c>
    </row>
    <row r="178" spans="2:33" x14ac:dyDescent="0.25">
      <c r="B178" s="1"/>
      <c r="C178" s="1"/>
      <c r="D178" s="1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4" t="s">
        <v>302</v>
      </c>
      <c r="Q178" s="1"/>
      <c r="R178" s="1"/>
      <c r="S178" s="1"/>
      <c r="T178" s="1"/>
      <c r="U178" s="9" t="s">
        <v>215</v>
      </c>
      <c r="V178" s="10" t="s">
        <v>120</v>
      </c>
      <c r="W178" s="1"/>
      <c r="X178" s="1"/>
      <c r="Y178" s="1"/>
      <c r="Z178" s="3" t="str">
        <f t="shared" si="8"/>
        <v>LED N/A 35W</v>
      </c>
      <c r="AC178" s="3" t="s">
        <v>26</v>
      </c>
      <c r="AD178" s="3" t="s">
        <v>5</v>
      </c>
      <c r="AE178" s="4" t="s">
        <v>468</v>
      </c>
      <c r="AF178" s="4" t="s">
        <v>160</v>
      </c>
      <c r="AG178" s="4">
        <v>420</v>
      </c>
    </row>
    <row r="179" spans="2:33" x14ac:dyDescent="0.25">
      <c r="B179" s="1"/>
      <c r="C179" s="1"/>
      <c r="D179" s="1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4" t="s">
        <v>161</v>
      </c>
      <c r="Q179" s="1"/>
      <c r="R179" s="1"/>
      <c r="S179" s="1"/>
      <c r="T179" s="1"/>
      <c r="U179" s="9" t="s">
        <v>215</v>
      </c>
      <c r="V179" s="10" t="s">
        <v>43</v>
      </c>
      <c r="W179" s="1"/>
      <c r="X179" s="1"/>
      <c r="Y179" s="1"/>
      <c r="Z179" s="3" t="str">
        <f t="shared" si="8"/>
        <v>LED N/A 36W</v>
      </c>
      <c r="AC179" s="3" t="s">
        <v>30</v>
      </c>
      <c r="AD179" s="4" t="s">
        <v>51</v>
      </c>
      <c r="AE179" s="4" t="s">
        <v>51</v>
      </c>
      <c r="AF179" s="4" t="s">
        <v>170</v>
      </c>
      <c r="AG179" s="4">
        <v>0.5</v>
      </c>
    </row>
    <row r="180" spans="2:33" x14ac:dyDescent="0.25">
      <c r="B180" s="1"/>
      <c r="C180" s="1"/>
      <c r="D180" s="1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4" t="s">
        <v>303</v>
      </c>
      <c r="Q180" s="1"/>
      <c r="R180" s="1"/>
      <c r="S180" s="1"/>
      <c r="T180" s="1"/>
      <c r="U180" s="9" t="s">
        <v>216</v>
      </c>
      <c r="V180" s="10" t="s">
        <v>217</v>
      </c>
      <c r="W180" s="1"/>
      <c r="X180" s="1"/>
      <c r="Y180" s="1"/>
      <c r="Z180" s="3" t="str">
        <f t="shared" si="8"/>
        <v>LED N/A 37W</v>
      </c>
      <c r="AC180" s="3" t="s">
        <v>30</v>
      </c>
      <c r="AD180" s="4" t="s">
        <v>51</v>
      </c>
      <c r="AE180" s="4" t="s">
        <v>51</v>
      </c>
      <c r="AF180" s="4" t="s">
        <v>171</v>
      </c>
      <c r="AG180" s="4">
        <v>1</v>
      </c>
    </row>
    <row r="181" spans="2:33" x14ac:dyDescent="0.25">
      <c r="B181" s="1"/>
      <c r="C181" s="1"/>
      <c r="D181" s="1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4" t="s">
        <v>304</v>
      </c>
      <c r="Q181" s="1"/>
      <c r="R181" s="1"/>
      <c r="S181" s="1"/>
      <c r="T181" s="1"/>
      <c r="U181" s="9" t="s">
        <v>216</v>
      </c>
      <c r="V181" s="10" t="s">
        <v>189</v>
      </c>
      <c r="W181" s="1"/>
      <c r="X181" s="1"/>
      <c r="Y181" s="1"/>
      <c r="Z181" s="3" t="str">
        <f t="shared" si="8"/>
        <v>LED N/A 38W</v>
      </c>
      <c r="AC181" s="3" t="s">
        <v>30</v>
      </c>
      <c r="AD181" s="4" t="s">
        <v>51</v>
      </c>
      <c r="AE181" s="4" t="s">
        <v>51</v>
      </c>
      <c r="AF181" s="4" t="s">
        <v>172</v>
      </c>
      <c r="AG181" s="4">
        <v>2</v>
      </c>
    </row>
    <row r="182" spans="2:33" x14ac:dyDescent="0.25">
      <c r="B182" s="1"/>
      <c r="C182" s="1"/>
      <c r="D182" s="1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4" t="s">
        <v>162</v>
      </c>
      <c r="Q182" s="1"/>
      <c r="R182" s="1"/>
      <c r="S182" s="1"/>
      <c r="T182" s="1"/>
      <c r="U182" s="9" t="s">
        <v>219</v>
      </c>
      <c r="V182" s="10" t="s">
        <v>39</v>
      </c>
      <c r="W182" s="1"/>
      <c r="X182" s="1"/>
      <c r="Y182" s="1"/>
      <c r="Z182" s="3" t="str">
        <f t="shared" si="8"/>
        <v>LED N/A 39W</v>
      </c>
      <c r="AC182" s="3" t="s">
        <v>30</v>
      </c>
      <c r="AD182" s="4" t="s">
        <v>51</v>
      </c>
      <c r="AE182" s="4" t="s">
        <v>51</v>
      </c>
      <c r="AF182" s="4" t="s">
        <v>173</v>
      </c>
      <c r="AG182" s="4">
        <v>3</v>
      </c>
    </row>
    <row r="183" spans="2:33" x14ac:dyDescent="0.25">
      <c r="B183" s="1"/>
      <c r="C183" s="1"/>
      <c r="D183" s="1"/>
      <c r="E183" s="1"/>
      <c r="G183" s="1"/>
      <c r="H183" s="1"/>
      <c r="I183" s="1"/>
      <c r="J183" s="1"/>
      <c r="K183" s="1"/>
      <c r="L183" s="1"/>
      <c r="M183" s="1"/>
      <c r="N183" s="1"/>
      <c r="O183" s="1"/>
      <c r="Q183" s="1"/>
      <c r="R183" s="1"/>
      <c r="S183" s="1"/>
      <c r="T183" s="1"/>
      <c r="U183" s="9" t="s">
        <v>219</v>
      </c>
      <c r="V183" s="10" t="s">
        <v>43</v>
      </c>
      <c r="W183" s="1"/>
      <c r="X183" s="1"/>
      <c r="Y183" s="1"/>
      <c r="Z183" s="3" t="str">
        <f t="shared" si="8"/>
        <v>LED N/A 40W</v>
      </c>
      <c r="AC183" s="3" t="s">
        <v>30</v>
      </c>
      <c r="AD183" s="4" t="s">
        <v>51</v>
      </c>
      <c r="AE183" s="4" t="s">
        <v>51</v>
      </c>
      <c r="AF183" s="4" t="s">
        <v>174</v>
      </c>
      <c r="AG183" s="4">
        <v>4</v>
      </c>
    </row>
    <row r="184" spans="2:33" x14ac:dyDescent="0.25">
      <c r="B184" s="1"/>
      <c r="C184" s="1"/>
      <c r="D184" s="1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2" t="s">
        <v>516</v>
      </c>
      <c r="Q184" s="1"/>
      <c r="R184" s="1"/>
      <c r="S184" s="1"/>
      <c r="T184" s="1"/>
      <c r="U184" s="9" t="s">
        <v>219</v>
      </c>
      <c r="V184" s="10" t="s">
        <v>213</v>
      </c>
      <c r="W184" s="1"/>
      <c r="X184" s="1"/>
      <c r="Y184" s="1"/>
      <c r="Z184" s="3" t="str">
        <f t="shared" si="8"/>
        <v>LED N/A 41W</v>
      </c>
      <c r="AC184" s="3" t="s">
        <v>30</v>
      </c>
      <c r="AD184" s="4" t="s">
        <v>51</v>
      </c>
      <c r="AE184" s="4" t="s">
        <v>51</v>
      </c>
      <c r="AF184" s="4" t="s">
        <v>147</v>
      </c>
      <c r="AG184" s="4">
        <v>5</v>
      </c>
    </row>
    <row r="185" spans="2:33" x14ac:dyDescent="0.25">
      <c r="B185" s="1"/>
      <c r="C185" s="1"/>
      <c r="D185" s="1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4" t="s">
        <v>120</v>
      </c>
      <c r="Q185" s="1"/>
      <c r="R185" s="1"/>
      <c r="S185" s="1"/>
      <c r="T185" s="1"/>
      <c r="U185" s="11" t="s">
        <v>219</v>
      </c>
      <c r="V185" s="12" t="s">
        <v>223</v>
      </c>
      <c r="W185" s="1"/>
      <c r="X185" s="1"/>
      <c r="Y185" s="1"/>
      <c r="Z185" s="3" t="str">
        <f t="shared" si="8"/>
        <v>LED N/A 42W</v>
      </c>
      <c r="AC185" s="3" t="s">
        <v>30</v>
      </c>
      <c r="AD185" s="4" t="s">
        <v>51</v>
      </c>
      <c r="AE185" s="4" t="s">
        <v>51</v>
      </c>
      <c r="AF185" s="4" t="s">
        <v>176</v>
      </c>
      <c r="AG185" s="4">
        <v>6</v>
      </c>
    </row>
    <row r="186" spans="2:33" x14ac:dyDescent="0.25">
      <c r="B186" s="1"/>
      <c r="C186" s="1"/>
      <c r="D186" s="1"/>
      <c r="E186" s="1"/>
      <c r="G186" s="1"/>
      <c r="H186" s="1"/>
      <c r="I186" s="1"/>
      <c r="N186" s="1"/>
      <c r="P186" s="4" t="s">
        <v>43</v>
      </c>
      <c r="Z186" s="3" t="str">
        <f t="shared" si="8"/>
        <v>LED N/A 43W</v>
      </c>
      <c r="AC186" s="3" t="s">
        <v>30</v>
      </c>
      <c r="AD186" s="4" t="s">
        <v>51</v>
      </c>
      <c r="AE186" s="4" t="s">
        <v>51</v>
      </c>
      <c r="AF186" s="4" t="s">
        <v>148</v>
      </c>
      <c r="AG186" s="4">
        <v>7</v>
      </c>
    </row>
    <row r="187" spans="2:33" x14ac:dyDescent="0.25">
      <c r="B187" s="1"/>
      <c r="C187" s="1"/>
      <c r="D187" s="1"/>
      <c r="E187" s="1"/>
      <c r="G187" s="1"/>
      <c r="H187" s="1"/>
      <c r="I187" s="1"/>
      <c r="P187" s="4" t="s">
        <v>46</v>
      </c>
      <c r="Z187" s="3" t="str">
        <f t="shared" si="8"/>
        <v>LED N/A 44W</v>
      </c>
      <c r="AC187" s="3" t="s">
        <v>30</v>
      </c>
      <c r="AD187" s="4" t="s">
        <v>51</v>
      </c>
      <c r="AE187" s="4" t="s">
        <v>51</v>
      </c>
      <c r="AF187" s="4" t="s">
        <v>177</v>
      </c>
      <c r="AG187" s="4">
        <v>8</v>
      </c>
    </row>
    <row r="188" spans="2:33" x14ac:dyDescent="0.25">
      <c r="G188" s="1"/>
      <c r="H188" s="1"/>
      <c r="I188" s="1"/>
      <c r="P188" s="4" t="s">
        <v>158</v>
      </c>
      <c r="Z188" s="3" t="str">
        <f t="shared" si="8"/>
        <v>LED N/A 45W</v>
      </c>
      <c r="AC188" s="3" t="s">
        <v>30</v>
      </c>
      <c r="AD188" s="4" t="s">
        <v>51</v>
      </c>
      <c r="AE188" s="4" t="s">
        <v>51</v>
      </c>
      <c r="AF188" s="4" t="s">
        <v>8</v>
      </c>
      <c r="AG188" s="4">
        <v>9</v>
      </c>
    </row>
    <row r="189" spans="2:33" x14ac:dyDescent="0.25">
      <c r="G189" s="1"/>
      <c r="H189" s="1"/>
      <c r="I189" s="1"/>
      <c r="P189" s="4" t="s">
        <v>159</v>
      </c>
      <c r="Z189" s="3" t="str">
        <f t="shared" si="8"/>
        <v>LED N/A 46W</v>
      </c>
      <c r="AC189" s="3" t="s">
        <v>30</v>
      </c>
      <c r="AD189" s="4" t="s">
        <v>51</v>
      </c>
      <c r="AE189" s="4" t="s">
        <v>51</v>
      </c>
      <c r="AF189" s="4" t="s">
        <v>178</v>
      </c>
      <c r="AG189" s="4">
        <v>10</v>
      </c>
    </row>
    <row r="190" spans="2:33" x14ac:dyDescent="0.25">
      <c r="G190" s="1"/>
      <c r="H190" s="1"/>
      <c r="I190" s="1"/>
      <c r="P190" s="4" t="s">
        <v>160</v>
      </c>
      <c r="Z190" s="3" t="str">
        <f t="shared" si="8"/>
        <v>LED N/A 47W</v>
      </c>
      <c r="AC190" s="3" t="s">
        <v>30</v>
      </c>
      <c r="AD190" s="4" t="s">
        <v>51</v>
      </c>
      <c r="AE190" s="4" t="s">
        <v>51</v>
      </c>
      <c r="AF190" s="4" t="s">
        <v>179</v>
      </c>
      <c r="AG190" s="4">
        <v>11</v>
      </c>
    </row>
    <row r="191" spans="2:33" x14ac:dyDescent="0.25">
      <c r="G191" s="1"/>
      <c r="H191" s="1"/>
      <c r="I191" s="1"/>
      <c r="Z191" s="3" t="str">
        <f t="shared" si="8"/>
        <v>LED N/A 48W</v>
      </c>
      <c r="AC191" s="3" t="s">
        <v>30</v>
      </c>
      <c r="AD191" s="4" t="s">
        <v>51</v>
      </c>
      <c r="AE191" s="4" t="s">
        <v>51</v>
      </c>
      <c r="AF191" s="4" t="s">
        <v>180</v>
      </c>
      <c r="AG191" s="4">
        <v>12</v>
      </c>
    </row>
    <row r="192" spans="2:33" x14ac:dyDescent="0.25">
      <c r="G192" s="1"/>
      <c r="H192" s="1"/>
      <c r="I192" s="1"/>
      <c r="P192" s="2" t="s">
        <v>517</v>
      </c>
      <c r="Z192" s="3" t="str">
        <f t="shared" si="8"/>
        <v>LED N/A 49W</v>
      </c>
      <c r="AC192" s="3" t="s">
        <v>30</v>
      </c>
      <c r="AD192" s="4" t="s">
        <v>51</v>
      </c>
      <c r="AE192" s="4" t="s">
        <v>51</v>
      </c>
      <c r="AF192" s="4" t="s">
        <v>13</v>
      </c>
      <c r="AG192" s="4">
        <v>13</v>
      </c>
    </row>
    <row r="193" spans="7:33" x14ac:dyDescent="0.25">
      <c r="G193" s="1"/>
      <c r="H193" s="1"/>
      <c r="I193" s="1"/>
      <c r="P193" s="4" t="s">
        <v>117</v>
      </c>
      <c r="Z193" s="3" t="str">
        <f t="shared" si="8"/>
        <v>LED N/A 50W</v>
      </c>
      <c r="AC193" s="3" t="s">
        <v>30</v>
      </c>
      <c r="AD193" s="4" t="s">
        <v>51</v>
      </c>
      <c r="AE193" s="4" t="s">
        <v>51</v>
      </c>
      <c r="AF193" s="4" t="s">
        <v>181</v>
      </c>
      <c r="AG193" s="4">
        <v>14</v>
      </c>
    </row>
    <row r="194" spans="7:33" x14ac:dyDescent="0.25">
      <c r="G194" s="1"/>
      <c r="H194" s="1"/>
      <c r="I194" s="1"/>
      <c r="P194" s="4" t="s">
        <v>120</v>
      </c>
      <c r="Z194" s="3" t="str">
        <f t="shared" si="8"/>
        <v>LED N/A 55W</v>
      </c>
      <c r="AC194" s="3" t="s">
        <v>30</v>
      </c>
      <c r="AD194" s="4" t="s">
        <v>51</v>
      </c>
      <c r="AE194" s="4" t="s">
        <v>51</v>
      </c>
      <c r="AF194" s="4" t="s">
        <v>79</v>
      </c>
      <c r="AG194" s="4">
        <v>15</v>
      </c>
    </row>
    <row r="195" spans="7:33" x14ac:dyDescent="0.25">
      <c r="G195" s="1"/>
      <c r="H195" s="1"/>
      <c r="I195" s="1"/>
      <c r="P195" s="4" t="s">
        <v>157</v>
      </c>
      <c r="Z195" s="3" t="str">
        <f t="shared" si="8"/>
        <v>LED N/A 60W</v>
      </c>
      <c r="AC195" s="3" t="s">
        <v>30</v>
      </c>
      <c r="AD195" s="4" t="s">
        <v>51</v>
      </c>
      <c r="AE195" s="4" t="s">
        <v>51</v>
      </c>
      <c r="AF195" s="4" t="s">
        <v>182</v>
      </c>
      <c r="AG195" s="4">
        <v>16</v>
      </c>
    </row>
    <row r="196" spans="7:33" x14ac:dyDescent="0.25">
      <c r="G196" s="1"/>
      <c r="H196" s="1"/>
      <c r="I196" s="1"/>
      <c r="P196" s="4" t="s">
        <v>46</v>
      </c>
      <c r="Z196" s="3" t="str">
        <f t="shared" si="8"/>
        <v>LED N/A 65W</v>
      </c>
      <c r="AC196" s="3" t="s">
        <v>30</v>
      </c>
      <c r="AD196" s="4" t="s">
        <v>51</v>
      </c>
      <c r="AE196" s="4" t="s">
        <v>51</v>
      </c>
      <c r="AF196" s="4" t="s">
        <v>184</v>
      </c>
      <c r="AG196" s="4">
        <v>17</v>
      </c>
    </row>
    <row r="197" spans="7:33" x14ac:dyDescent="0.25">
      <c r="G197" s="1"/>
      <c r="H197" s="1"/>
      <c r="I197" s="1"/>
      <c r="P197" s="4" t="s">
        <v>53</v>
      </c>
      <c r="Z197" s="3" t="str">
        <f t="shared" si="8"/>
        <v>LED N/A 70W</v>
      </c>
      <c r="AC197" s="3" t="s">
        <v>30</v>
      </c>
      <c r="AD197" s="4" t="s">
        <v>51</v>
      </c>
      <c r="AE197" s="4" t="s">
        <v>51</v>
      </c>
      <c r="AF197" s="4" t="s">
        <v>16</v>
      </c>
      <c r="AG197" s="4">
        <v>18</v>
      </c>
    </row>
    <row r="198" spans="7:33" x14ac:dyDescent="0.25">
      <c r="G198" s="1"/>
      <c r="H198" s="1"/>
      <c r="I198" s="1"/>
      <c r="P198" s="4" t="s">
        <v>158</v>
      </c>
      <c r="Z198" s="3" t="str">
        <f t="shared" si="8"/>
        <v>LED N/A 75W</v>
      </c>
      <c r="AC198" s="3" t="s">
        <v>30</v>
      </c>
      <c r="AD198" s="4" t="s">
        <v>51</v>
      </c>
      <c r="AE198" s="4" t="s">
        <v>51</v>
      </c>
      <c r="AF198" s="4" t="s">
        <v>84</v>
      </c>
      <c r="AG198" s="4">
        <v>19</v>
      </c>
    </row>
    <row r="199" spans="7:33" x14ac:dyDescent="0.25">
      <c r="G199" s="1"/>
      <c r="H199" s="1"/>
      <c r="I199" s="1"/>
      <c r="P199" s="4" t="s">
        <v>159</v>
      </c>
      <c r="Z199" s="3" t="str">
        <f t="shared" si="8"/>
        <v>LED N/A 80W</v>
      </c>
      <c r="AC199" s="3" t="s">
        <v>30</v>
      </c>
      <c r="AD199" s="4" t="s">
        <v>51</v>
      </c>
      <c r="AE199" s="4" t="s">
        <v>51</v>
      </c>
      <c r="AF199" s="4" t="s">
        <v>114</v>
      </c>
      <c r="AG199" s="4">
        <v>20</v>
      </c>
    </row>
    <row r="200" spans="7:33" x14ac:dyDescent="0.25">
      <c r="G200" s="1"/>
      <c r="H200" s="1"/>
      <c r="I200" s="1"/>
      <c r="P200" s="4" t="s">
        <v>160</v>
      </c>
      <c r="Z200" s="3" t="str">
        <f t="shared" si="8"/>
        <v>LED N/A 85W</v>
      </c>
      <c r="AC200" s="3" t="s">
        <v>30</v>
      </c>
      <c r="AD200" s="4" t="s">
        <v>51</v>
      </c>
      <c r="AE200" s="4" t="s">
        <v>51</v>
      </c>
      <c r="AF200" s="4" t="s">
        <v>186</v>
      </c>
      <c r="AG200" s="4">
        <v>21</v>
      </c>
    </row>
    <row r="201" spans="7:33" x14ac:dyDescent="0.25">
      <c r="G201" s="1"/>
      <c r="H201" s="1"/>
      <c r="I201" s="1"/>
      <c r="P201" s="4" t="s">
        <v>162</v>
      </c>
      <c r="Z201" s="3" t="str">
        <f t="shared" si="8"/>
        <v>LED N/A 90W</v>
      </c>
      <c r="AC201" s="3" t="s">
        <v>30</v>
      </c>
      <c r="AD201" s="4" t="s">
        <v>51</v>
      </c>
      <c r="AE201" s="4" t="s">
        <v>51</v>
      </c>
      <c r="AF201" s="4" t="s">
        <v>149</v>
      </c>
      <c r="AG201" s="4">
        <v>22</v>
      </c>
    </row>
    <row r="202" spans="7:33" x14ac:dyDescent="0.25">
      <c r="G202" s="1"/>
      <c r="H202" s="1"/>
      <c r="I202" s="1"/>
      <c r="Z202" s="3" t="str">
        <f t="shared" si="8"/>
        <v>LED N/A 95W</v>
      </c>
      <c r="AC202" s="3" t="s">
        <v>30</v>
      </c>
      <c r="AD202" s="4" t="s">
        <v>51</v>
      </c>
      <c r="AE202" s="4" t="s">
        <v>51</v>
      </c>
      <c r="AF202" s="4" t="s">
        <v>21</v>
      </c>
      <c r="AG202" s="4">
        <v>23</v>
      </c>
    </row>
    <row r="203" spans="7:33" x14ac:dyDescent="0.25">
      <c r="G203" s="1"/>
      <c r="H203" s="1"/>
      <c r="I203" s="1"/>
      <c r="P203" s="2" t="s">
        <v>518</v>
      </c>
      <c r="Z203" s="3" t="str">
        <f t="shared" si="8"/>
        <v>LED N/A 100W</v>
      </c>
      <c r="AC203" s="3" t="s">
        <v>30</v>
      </c>
      <c r="AD203" s="4" t="s">
        <v>51</v>
      </c>
      <c r="AE203" s="4" t="s">
        <v>51</v>
      </c>
      <c r="AF203" s="4" t="s">
        <v>154</v>
      </c>
      <c r="AG203" s="4">
        <v>24</v>
      </c>
    </row>
    <row r="204" spans="7:33" x14ac:dyDescent="0.25">
      <c r="G204" s="1"/>
      <c r="H204" s="1"/>
      <c r="I204" s="1"/>
      <c r="P204" s="4" t="s">
        <v>114</v>
      </c>
      <c r="Z204" s="3" t="str">
        <f t="shared" si="8"/>
        <v>LED N/A 125W</v>
      </c>
      <c r="AC204" s="3" t="s">
        <v>30</v>
      </c>
      <c r="AD204" s="4" t="s">
        <v>51</v>
      </c>
      <c r="AE204" s="4" t="s">
        <v>51</v>
      </c>
      <c r="AF204" s="4" t="s">
        <v>58</v>
      </c>
      <c r="AG204" s="4">
        <v>25</v>
      </c>
    </row>
    <row r="205" spans="7:33" x14ac:dyDescent="0.25">
      <c r="G205" s="1"/>
      <c r="H205" s="1"/>
      <c r="I205" s="1"/>
      <c r="P205" s="4" t="s">
        <v>58</v>
      </c>
      <c r="Z205" s="3" t="str">
        <f t="shared" si="8"/>
        <v>LED N/A 150W</v>
      </c>
      <c r="AC205" s="3" t="s">
        <v>30</v>
      </c>
      <c r="AD205" s="4" t="s">
        <v>51</v>
      </c>
      <c r="AE205" s="4" t="s">
        <v>51</v>
      </c>
      <c r="AF205" s="4" t="s">
        <v>150</v>
      </c>
      <c r="AG205" s="4">
        <v>26</v>
      </c>
    </row>
    <row r="206" spans="7:33" x14ac:dyDescent="0.25">
      <c r="G206" s="1"/>
      <c r="H206" s="1"/>
      <c r="I206" s="1"/>
      <c r="P206" s="4" t="s">
        <v>132</v>
      </c>
      <c r="Z206" s="3" t="str">
        <f t="shared" si="8"/>
        <v>LED N/A 175W</v>
      </c>
      <c r="AC206" s="3" t="s">
        <v>30</v>
      </c>
      <c r="AD206" s="4" t="s">
        <v>51</v>
      </c>
      <c r="AE206" s="4" t="s">
        <v>51</v>
      </c>
      <c r="AF206" s="4" t="s">
        <v>187</v>
      </c>
      <c r="AG206" s="4">
        <v>27</v>
      </c>
    </row>
    <row r="207" spans="7:33" x14ac:dyDescent="0.25">
      <c r="G207" s="1"/>
      <c r="H207" s="1"/>
      <c r="I207" s="1"/>
      <c r="P207" s="4" t="s">
        <v>120</v>
      </c>
      <c r="Z207" s="3" t="str">
        <f t="shared" si="8"/>
        <v>LED N/A 200W</v>
      </c>
      <c r="AC207" s="3" t="s">
        <v>30</v>
      </c>
      <c r="AD207" s="4" t="s">
        <v>51</v>
      </c>
      <c r="AE207" s="4" t="s">
        <v>51</v>
      </c>
      <c r="AF207" s="4" t="s">
        <v>151</v>
      </c>
      <c r="AG207" s="4">
        <v>28</v>
      </c>
    </row>
    <row r="208" spans="7:33" x14ac:dyDescent="0.25">
      <c r="G208" s="1"/>
      <c r="H208" s="1"/>
      <c r="I208" s="1"/>
      <c r="P208" s="4" t="s">
        <v>157</v>
      </c>
      <c r="Z208" s="3" t="str">
        <f t="shared" ref="Z208:Z226" si="9">_xlfn.CONCAT($G$9," ",$L$23," ",P164)</f>
        <v>LED N/A 225W</v>
      </c>
      <c r="AC208" s="3" t="s">
        <v>30</v>
      </c>
      <c r="AD208" s="4" t="s">
        <v>51</v>
      </c>
      <c r="AE208" s="4" t="s">
        <v>51</v>
      </c>
      <c r="AF208" s="4" t="s">
        <v>29</v>
      </c>
      <c r="AG208" s="4">
        <v>29</v>
      </c>
    </row>
    <row r="209" spans="7:33" x14ac:dyDescent="0.25">
      <c r="G209" s="1"/>
      <c r="H209" s="1"/>
      <c r="I209" s="1"/>
      <c r="P209" s="4" t="s">
        <v>46</v>
      </c>
      <c r="Z209" s="3" t="str">
        <f t="shared" si="9"/>
        <v>LED N/A 250W</v>
      </c>
      <c r="AC209" s="3" t="s">
        <v>30</v>
      </c>
      <c r="AD209" s="4" t="s">
        <v>51</v>
      </c>
      <c r="AE209" s="4" t="s">
        <v>51</v>
      </c>
      <c r="AF209" s="4" t="s">
        <v>72</v>
      </c>
      <c r="AG209" s="4">
        <v>30</v>
      </c>
    </row>
    <row r="210" spans="7:33" x14ac:dyDescent="0.25">
      <c r="G210" s="1"/>
      <c r="H210" s="1"/>
      <c r="P210" s="4" t="s">
        <v>165</v>
      </c>
      <c r="Z210" s="3" t="str">
        <f t="shared" si="9"/>
        <v>LED N/A 275W</v>
      </c>
      <c r="AC210" s="3" t="s">
        <v>30</v>
      </c>
      <c r="AD210" s="4" t="s">
        <v>51</v>
      </c>
      <c r="AE210" s="4" t="s">
        <v>51</v>
      </c>
      <c r="AF210" s="4" t="s">
        <v>188</v>
      </c>
      <c r="AG210" s="4">
        <v>31</v>
      </c>
    </row>
    <row r="211" spans="7:33" x14ac:dyDescent="0.25">
      <c r="P211" s="4" t="s">
        <v>53</v>
      </c>
      <c r="Z211" s="3" t="str">
        <f t="shared" si="9"/>
        <v>LED N/A 300W</v>
      </c>
      <c r="AC211" s="3" t="s">
        <v>30</v>
      </c>
      <c r="AD211" s="4" t="s">
        <v>51</v>
      </c>
      <c r="AE211" s="4" t="s">
        <v>51</v>
      </c>
      <c r="AF211" s="4" t="s">
        <v>152</v>
      </c>
      <c r="AG211" s="4">
        <v>32</v>
      </c>
    </row>
    <row r="212" spans="7:33" x14ac:dyDescent="0.25">
      <c r="P212" s="4" t="s">
        <v>158</v>
      </c>
      <c r="Z212" s="3" t="str">
        <f t="shared" si="9"/>
        <v>LED N/A 325W</v>
      </c>
      <c r="AC212" s="3" t="s">
        <v>30</v>
      </c>
      <c r="AD212" s="4" t="s">
        <v>51</v>
      </c>
      <c r="AE212" s="4" t="s">
        <v>51</v>
      </c>
      <c r="AF212" s="4" t="s">
        <v>190</v>
      </c>
      <c r="AG212" s="4">
        <v>33</v>
      </c>
    </row>
    <row r="213" spans="7:33" x14ac:dyDescent="0.25">
      <c r="P213" s="4" t="s">
        <v>166</v>
      </c>
      <c r="Z213" s="3" t="str">
        <f t="shared" si="9"/>
        <v>LED N/A 375W</v>
      </c>
      <c r="AC213" s="3" t="s">
        <v>30</v>
      </c>
      <c r="AD213" s="4" t="s">
        <v>51</v>
      </c>
      <c r="AE213" s="4" t="s">
        <v>51</v>
      </c>
      <c r="AF213" s="4" t="s">
        <v>191</v>
      </c>
      <c r="AG213" s="4">
        <v>34</v>
      </c>
    </row>
    <row r="214" spans="7:33" x14ac:dyDescent="0.25">
      <c r="P214" s="4" t="s">
        <v>159</v>
      </c>
      <c r="Z214" s="3" t="str">
        <f t="shared" si="9"/>
        <v>LED N/A 400W</v>
      </c>
      <c r="AC214" s="3" t="s">
        <v>30</v>
      </c>
      <c r="AD214" s="4" t="s">
        <v>51</v>
      </c>
      <c r="AE214" s="4" t="s">
        <v>51</v>
      </c>
      <c r="AF214" s="4" t="s">
        <v>117</v>
      </c>
      <c r="AG214" s="4">
        <v>35</v>
      </c>
    </row>
    <row r="215" spans="7:33" x14ac:dyDescent="0.25">
      <c r="P215" s="4" t="s">
        <v>167</v>
      </c>
      <c r="Z215" s="3" t="str">
        <f t="shared" si="9"/>
        <v>LED N/A 425W</v>
      </c>
      <c r="AC215" s="3" t="s">
        <v>30</v>
      </c>
      <c r="AD215" s="4" t="s">
        <v>51</v>
      </c>
      <c r="AE215" s="4" t="s">
        <v>51</v>
      </c>
      <c r="AF215" s="4" t="s">
        <v>155</v>
      </c>
      <c r="AG215" s="4">
        <v>36</v>
      </c>
    </row>
    <row r="216" spans="7:33" x14ac:dyDescent="0.25">
      <c r="P216" s="4" t="s">
        <v>168</v>
      </c>
      <c r="Z216" s="3" t="str">
        <f t="shared" si="9"/>
        <v>LED N/A 450W</v>
      </c>
      <c r="AC216" s="3" t="s">
        <v>30</v>
      </c>
      <c r="AD216" s="4" t="s">
        <v>51</v>
      </c>
      <c r="AE216" s="4" t="s">
        <v>51</v>
      </c>
      <c r="AF216" s="4" t="s">
        <v>125</v>
      </c>
      <c r="AG216" s="4">
        <v>37</v>
      </c>
    </row>
    <row r="217" spans="7:33" x14ac:dyDescent="0.25">
      <c r="P217" s="4" t="s">
        <v>175</v>
      </c>
      <c r="Z217" s="3" t="str">
        <f t="shared" si="9"/>
        <v>LED N/A 475W</v>
      </c>
      <c r="AC217" s="3" t="s">
        <v>30</v>
      </c>
      <c r="AD217" s="4" t="s">
        <v>51</v>
      </c>
      <c r="AE217" s="4" t="s">
        <v>51</v>
      </c>
      <c r="AF217" s="4" t="s">
        <v>127</v>
      </c>
      <c r="AG217" s="4">
        <v>38</v>
      </c>
    </row>
    <row r="218" spans="7:33" x14ac:dyDescent="0.25">
      <c r="P218" s="4" t="s">
        <v>160</v>
      </c>
      <c r="Z218" s="3" t="str">
        <f t="shared" si="9"/>
        <v>LED N/A 500W</v>
      </c>
      <c r="AC218" s="3" t="s">
        <v>30</v>
      </c>
      <c r="AD218" s="4" t="s">
        <v>51</v>
      </c>
      <c r="AE218" s="4" t="s">
        <v>51</v>
      </c>
      <c r="AF218" s="4" t="s">
        <v>132</v>
      </c>
      <c r="AG218" s="4">
        <v>39</v>
      </c>
    </row>
    <row r="219" spans="7:33" x14ac:dyDescent="0.25">
      <c r="P219" s="4" t="s">
        <v>169</v>
      </c>
      <c r="Z219" s="3" t="str">
        <f t="shared" si="9"/>
        <v>LED N/A 550W</v>
      </c>
      <c r="AC219" s="3" t="s">
        <v>30</v>
      </c>
      <c r="AD219" s="4" t="s">
        <v>51</v>
      </c>
      <c r="AE219" s="4" t="s">
        <v>51</v>
      </c>
      <c r="AF219" s="4" t="s">
        <v>32</v>
      </c>
      <c r="AG219" s="4">
        <v>40</v>
      </c>
    </row>
    <row r="220" spans="7:33" x14ac:dyDescent="0.25">
      <c r="P220" s="4" t="s">
        <v>161</v>
      </c>
      <c r="Z220" s="3" t="str">
        <f t="shared" si="9"/>
        <v>LED N/A 600W</v>
      </c>
      <c r="AC220" s="3" t="s">
        <v>30</v>
      </c>
      <c r="AD220" s="4" t="s">
        <v>51</v>
      </c>
      <c r="AE220" s="4" t="s">
        <v>51</v>
      </c>
      <c r="AF220" s="4" t="s">
        <v>197</v>
      </c>
      <c r="AG220" s="4">
        <v>41</v>
      </c>
    </row>
    <row r="221" spans="7:33" x14ac:dyDescent="0.25">
      <c r="P221" s="4" t="s">
        <v>162</v>
      </c>
      <c r="Z221" s="3" t="str">
        <f t="shared" si="9"/>
        <v>LED N/A 650W</v>
      </c>
      <c r="AC221" s="3" t="s">
        <v>30</v>
      </c>
      <c r="AD221" s="4" t="s">
        <v>51</v>
      </c>
      <c r="AE221" s="4" t="s">
        <v>51</v>
      </c>
      <c r="AF221" s="4" t="s">
        <v>25</v>
      </c>
      <c r="AG221" s="4">
        <v>42</v>
      </c>
    </row>
    <row r="222" spans="7:33" x14ac:dyDescent="0.25">
      <c r="Z222" s="3" t="str">
        <f t="shared" si="9"/>
        <v>LED N/A 700W</v>
      </c>
      <c r="AC222" s="3" t="s">
        <v>30</v>
      </c>
      <c r="AD222" s="4" t="s">
        <v>51</v>
      </c>
      <c r="AE222" s="4" t="s">
        <v>51</v>
      </c>
      <c r="AF222" s="4" t="s">
        <v>35</v>
      </c>
      <c r="AG222" s="4">
        <v>43</v>
      </c>
    </row>
    <row r="223" spans="7:33" x14ac:dyDescent="0.25">
      <c r="P223" s="2" t="s">
        <v>519</v>
      </c>
      <c r="Z223" s="3" t="str">
        <f t="shared" si="9"/>
        <v>LED N/A 750W</v>
      </c>
      <c r="AC223" s="3" t="s">
        <v>30</v>
      </c>
      <c r="AD223" s="4" t="s">
        <v>51</v>
      </c>
      <c r="AE223" s="4" t="s">
        <v>51</v>
      </c>
      <c r="AF223" s="4" t="s">
        <v>200</v>
      </c>
      <c r="AG223" s="4">
        <v>44</v>
      </c>
    </row>
    <row r="224" spans="7:33" x14ac:dyDescent="0.25">
      <c r="P224" s="4" t="s">
        <v>120</v>
      </c>
      <c r="Z224" s="3" t="str">
        <f t="shared" si="9"/>
        <v>LED N/A 800W</v>
      </c>
      <c r="AC224" s="3" t="s">
        <v>30</v>
      </c>
      <c r="AD224" s="4" t="s">
        <v>51</v>
      </c>
      <c r="AE224" s="4" t="s">
        <v>51</v>
      </c>
      <c r="AF224" s="4" t="s">
        <v>75</v>
      </c>
      <c r="AG224" s="4">
        <v>45</v>
      </c>
    </row>
    <row r="225" spans="16:33" x14ac:dyDescent="0.25">
      <c r="P225" s="4" t="s">
        <v>157</v>
      </c>
      <c r="Z225" s="3" t="str">
        <f t="shared" si="9"/>
        <v>LED N/A 900W</v>
      </c>
      <c r="AC225" s="3" t="s">
        <v>30</v>
      </c>
      <c r="AD225" s="4" t="s">
        <v>51</v>
      </c>
      <c r="AE225" s="4" t="s">
        <v>51</v>
      </c>
      <c r="AF225" s="4" t="s">
        <v>201</v>
      </c>
      <c r="AG225" s="4">
        <v>46</v>
      </c>
    </row>
    <row r="226" spans="16:33" x14ac:dyDescent="0.25">
      <c r="P226" s="4" t="s">
        <v>46</v>
      </c>
      <c r="Z226" s="3" t="str">
        <f t="shared" si="9"/>
        <v>LED N/A 1000W</v>
      </c>
      <c r="AC226" s="3" t="s">
        <v>30</v>
      </c>
      <c r="AD226" s="4" t="s">
        <v>51</v>
      </c>
      <c r="AE226" s="4" t="s">
        <v>51</v>
      </c>
      <c r="AF226" s="4" t="s">
        <v>203</v>
      </c>
      <c r="AG226" s="4">
        <v>47</v>
      </c>
    </row>
    <row r="227" spans="16:33" x14ac:dyDescent="0.25">
      <c r="P227" s="4" t="s">
        <v>165</v>
      </c>
      <c r="Z227" s="3" t="str">
        <f>_xlfn.CONCAT($G$10," ",$L$26," ",P185)</f>
        <v>Mercury Vapor Magnetic Ballast 50W</v>
      </c>
      <c r="AC227" s="3" t="s">
        <v>30</v>
      </c>
      <c r="AD227" s="4" t="s">
        <v>51</v>
      </c>
      <c r="AE227" s="4" t="s">
        <v>51</v>
      </c>
      <c r="AF227" s="4" t="s">
        <v>204</v>
      </c>
      <c r="AG227" s="4">
        <v>48</v>
      </c>
    </row>
    <row r="228" spans="16:33" x14ac:dyDescent="0.25">
      <c r="P228" s="4" t="s">
        <v>53</v>
      </c>
      <c r="Z228" s="3" t="str">
        <f t="shared" ref="Z228:Z233" si="10">_xlfn.CONCAT($G$10," ",$L$26," ",P186)</f>
        <v>Mercury Vapor Magnetic Ballast 75W</v>
      </c>
      <c r="AC228" s="3" t="s">
        <v>30</v>
      </c>
      <c r="AD228" s="4" t="s">
        <v>51</v>
      </c>
      <c r="AE228" s="4" t="s">
        <v>51</v>
      </c>
      <c r="AF228" s="4" t="s">
        <v>206</v>
      </c>
      <c r="AG228" s="4">
        <v>49</v>
      </c>
    </row>
    <row r="229" spans="16:33" x14ac:dyDescent="0.25">
      <c r="P229" s="4" t="s">
        <v>158</v>
      </c>
      <c r="Z229" s="3" t="str">
        <f t="shared" si="10"/>
        <v>Mercury Vapor Magnetic Ballast 100W</v>
      </c>
      <c r="AC229" s="3" t="s">
        <v>30</v>
      </c>
      <c r="AD229" s="4" t="s">
        <v>51</v>
      </c>
      <c r="AE229" s="4" t="s">
        <v>51</v>
      </c>
      <c r="AF229" s="4" t="s">
        <v>120</v>
      </c>
      <c r="AG229" s="4">
        <v>50</v>
      </c>
    </row>
    <row r="230" spans="16:33" x14ac:dyDescent="0.25">
      <c r="P230" s="4" t="s">
        <v>166</v>
      </c>
      <c r="Z230" s="3" t="str">
        <f t="shared" si="10"/>
        <v>Mercury Vapor Magnetic Ballast 175W</v>
      </c>
      <c r="AC230" s="3" t="s">
        <v>30</v>
      </c>
      <c r="AD230" s="4" t="s">
        <v>51</v>
      </c>
      <c r="AE230" s="4" t="s">
        <v>51</v>
      </c>
      <c r="AF230" s="4" t="s">
        <v>135</v>
      </c>
      <c r="AG230" s="4">
        <v>55</v>
      </c>
    </row>
    <row r="231" spans="16:33" x14ac:dyDescent="0.25">
      <c r="P231" s="4" t="s">
        <v>159</v>
      </c>
      <c r="Z231" s="3" t="str">
        <f t="shared" si="10"/>
        <v>Mercury Vapor Magnetic Ballast 250W</v>
      </c>
      <c r="AC231" s="3" t="s">
        <v>30</v>
      </c>
      <c r="AD231" s="4" t="s">
        <v>51</v>
      </c>
      <c r="AE231" s="4" t="s">
        <v>51</v>
      </c>
      <c r="AF231" s="4" t="s">
        <v>39</v>
      </c>
      <c r="AG231" s="4">
        <v>60</v>
      </c>
    </row>
    <row r="232" spans="16:33" x14ac:dyDescent="0.25">
      <c r="P232" s="4" t="s">
        <v>167</v>
      </c>
      <c r="Z232" s="3" t="str">
        <f t="shared" si="10"/>
        <v>Mercury Vapor Magnetic Ballast 400W</v>
      </c>
      <c r="AC232" s="3" t="s">
        <v>30</v>
      </c>
      <c r="AD232" s="4" t="s">
        <v>51</v>
      </c>
      <c r="AE232" s="4" t="s">
        <v>51</v>
      </c>
      <c r="AF232" s="4" t="s">
        <v>82</v>
      </c>
      <c r="AG232" s="4">
        <v>65</v>
      </c>
    </row>
    <row r="233" spans="16:33" x14ac:dyDescent="0.25">
      <c r="P233" s="4" t="s">
        <v>168</v>
      </c>
      <c r="Z233" s="3" t="str">
        <f t="shared" si="10"/>
        <v xml:space="preserve">Mercury Vapor Magnetic Ballast </v>
      </c>
      <c r="AC233" s="3" t="s">
        <v>30</v>
      </c>
      <c r="AD233" s="4" t="s">
        <v>51</v>
      </c>
      <c r="AE233" s="4" t="s">
        <v>51</v>
      </c>
      <c r="AF233" s="4" t="s">
        <v>157</v>
      </c>
      <c r="AG233" s="4">
        <v>70</v>
      </c>
    </row>
    <row r="234" spans="16:33" x14ac:dyDescent="0.25">
      <c r="P234" s="4" t="s">
        <v>160</v>
      </c>
      <c r="Z234" s="3" t="e">
        <f>_xlfn.CONCAT($G$10," ",$L$26," ",#REF!)</f>
        <v>#REF!</v>
      </c>
      <c r="AC234" s="3" t="s">
        <v>30</v>
      </c>
      <c r="AD234" s="4" t="s">
        <v>51</v>
      </c>
      <c r="AE234" s="4" t="s">
        <v>51</v>
      </c>
      <c r="AF234" s="4" t="s">
        <v>43</v>
      </c>
      <c r="AG234" s="4">
        <v>75</v>
      </c>
    </row>
    <row r="235" spans="16:33" x14ac:dyDescent="0.25">
      <c r="P235" s="4" t="s">
        <v>169</v>
      </c>
      <c r="Z235" s="3" t="str">
        <f>_xlfn.CONCAT($G$11," ",$L$29," ",P195)</f>
        <v>Metal Halide Magnetic Ballast 70W</v>
      </c>
      <c r="AC235" s="3" t="s">
        <v>30</v>
      </c>
      <c r="AD235" s="4" t="s">
        <v>51</v>
      </c>
      <c r="AE235" s="4" t="s">
        <v>51</v>
      </c>
      <c r="AF235" s="4" t="s">
        <v>156</v>
      </c>
      <c r="AG235" s="4">
        <v>80</v>
      </c>
    </row>
    <row r="236" spans="16:33" x14ac:dyDescent="0.25">
      <c r="P236" s="4" t="s">
        <v>161</v>
      </c>
      <c r="Z236" s="3" t="str">
        <f>_xlfn.CONCAT($G$10," ",$L$26," ",P192)</f>
        <v>Mercury Vapor Magnetic Ballast Metal Halide Lamp Wattage</v>
      </c>
      <c r="AC236" s="3" t="s">
        <v>30</v>
      </c>
      <c r="AD236" s="4" t="s">
        <v>51</v>
      </c>
      <c r="AE236" s="4" t="s">
        <v>51</v>
      </c>
      <c r="AF236" s="4" t="s">
        <v>189</v>
      </c>
      <c r="AG236" s="4">
        <v>85</v>
      </c>
    </row>
    <row r="237" spans="16:33" x14ac:dyDescent="0.25">
      <c r="P237" s="4" t="s">
        <v>162</v>
      </c>
      <c r="Z237" s="3" t="str">
        <f>_xlfn.CONCAT($G$10," ",$L$26," ",P194)</f>
        <v>Mercury Vapor Magnetic Ballast 50W</v>
      </c>
      <c r="AC237" s="3" t="s">
        <v>30</v>
      </c>
      <c r="AD237" s="4" t="s">
        <v>51</v>
      </c>
      <c r="AE237" s="4" t="s">
        <v>51</v>
      </c>
      <c r="AF237" s="4" t="s">
        <v>91</v>
      </c>
      <c r="AG237" s="4">
        <v>90</v>
      </c>
    </row>
    <row r="238" spans="16:33" x14ac:dyDescent="0.25">
      <c r="Z238" s="3" t="str">
        <f>_xlfn.CONCAT($G$10," ",$L$26," ",P195)</f>
        <v>Mercury Vapor Magnetic Ballast 70W</v>
      </c>
      <c r="AC238" s="3" t="s">
        <v>30</v>
      </c>
      <c r="AD238" s="4" t="s">
        <v>51</v>
      </c>
      <c r="AE238" s="4" t="s">
        <v>51</v>
      </c>
      <c r="AF238" s="4" t="s">
        <v>213</v>
      </c>
      <c r="AG238" s="4">
        <v>95</v>
      </c>
    </row>
    <row r="239" spans="16:33" x14ac:dyDescent="0.25">
      <c r="P239" s="2" t="s">
        <v>520</v>
      </c>
      <c r="Z239" s="3" t="str">
        <f>_xlfn.CONCAT($G$10," ",$L$26," ",P196)</f>
        <v>Mercury Vapor Magnetic Ballast 100W</v>
      </c>
      <c r="AC239" s="3" t="s">
        <v>30</v>
      </c>
      <c r="AD239" s="4" t="s">
        <v>51</v>
      </c>
      <c r="AE239" s="4" t="s">
        <v>51</v>
      </c>
      <c r="AF239" s="4" t="s">
        <v>46</v>
      </c>
      <c r="AG239" s="4">
        <v>100</v>
      </c>
    </row>
    <row r="240" spans="16:33" x14ac:dyDescent="0.25">
      <c r="P240" s="4" t="s">
        <v>489</v>
      </c>
      <c r="Z240" s="3" t="str">
        <f>_xlfn.CONCAT($G$10," ",$L$26," ",P198)</f>
        <v>Mercury Vapor Magnetic Ballast 175W</v>
      </c>
      <c r="AC240" s="3" t="s">
        <v>30</v>
      </c>
      <c r="AD240" s="4" t="s">
        <v>51</v>
      </c>
      <c r="AE240" s="4" t="s">
        <v>51</v>
      </c>
      <c r="AF240" s="4" t="s">
        <v>165</v>
      </c>
      <c r="AG240" s="4">
        <v>125</v>
      </c>
    </row>
    <row r="241" spans="12:33" x14ac:dyDescent="0.25">
      <c r="L241" s="1"/>
      <c r="P241" s="4" t="s">
        <v>490</v>
      </c>
      <c r="Z241" s="3" t="str">
        <f>_xlfn.CONCAT($G$10," ",$L$26," ",P199)</f>
        <v>Mercury Vapor Magnetic Ballast 250W</v>
      </c>
      <c r="AC241" s="3" t="s">
        <v>30</v>
      </c>
      <c r="AD241" s="4" t="s">
        <v>51</v>
      </c>
      <c r="AE241" s="4" t="s">
        <v>51</v>
      </c>
      <c r="AF241" s="4" t="s">
        <v>53</v>
      </c>
      <c r="AG241" s="4">
        <v>150</v>
      </c>
    </row>
    <row r="242" spans="12:33" x14ac:dyDescent="0.25">
      <c r="L242" s="1"/>
      <c r="N242" s="1"/>
      <c r="P242" s="4" t="s">
        <v>495</v>
      </c>
      <c r="Z242" s="3" t="str">
        <f t="shared" ref="Z242:Z244" si="11">_xlfn.CONCAT($G$9," ",$L$23," ",P198)</f>
        <v>LED N/A 175W</v>
      </c>
      <c r="AC242" s="3" t="s">
        <v>30</v>
      </c>
      <c r="AD242" s="4" t="s">
        <v>51</v>
      </c>
      <c r="AE242" s="4" t="s">
        <v>51</v>
      </c>
      <c r="AF242" s="4" t="s">
        <v>158</v>
      </c>
      <c r="AG242" s="4">
        <v>175</v>
      </c>
    </row>
    <row r="243" spans="12:33" x14ac:dyDescent="0.25">
      <c r="L243" s="1"/>
      <c r="N243" s="1"/>
      <c r="P243" s="4" t="s">
        <v>491</v>
      </c>
      <c r="Z243" s="3" t="str">
        <f t="shared" si="11"/>
        <v>LED N/A 250W</v>
      </c>
      <c r="AC243" s="3" t="s">
        <v>30</v>
      </c>
      <c r="AD243" s="4" t="s">
        <v>51</v>
      </c>
      <c r="AE243" s="4" t="s">
        <v>51</v>
      </c>
      <c r="AF243" s="4" t="s">
        <v>166</v>
      </c>
      <c r="AG243" s="4">
        <v>200</v>
      </c>
    </row>
    <row r="244" spans="12:33" x14ac:dyDescent="0.25">
      <c r="P244" s="4" t="s">
        <v>492</v>
      </c>
      <c r="Z244" s="3" t="str">
        <f t="shared" si="11"/>
        <v>LED N/A 400W</v>
      </c>
      <c r="AC244" s="3" t="s">
        <v>30</v>
      </c>
      <c r="AD244" s="4" t="s">
        <v>51</v>
      </c>
      <c r="AE244" s="4" t="s">
        <v>51</v>
      </c>
      <c r="AF244" s="4" t="s">
        <v>218</v>
      </c>
      <c r="AG244" s="4">
        <v>225</v>
      </c>
    </row>
    <row r="245" spans="12:33" x14ac:dyDescent="0.25">
      <c r="P245" s="4" t="s">
        <v>493</v>
      </c>
      <c r="Z245" s="3" t="e">
        <f>_xlfn.CONCAT($G$9," ",$L$23," ",#REF!)</f>
        <v>#REF!</v>
      </c>
      <c r="AC245" s="3" t="s">
        <v>30</v>
      </c>
      <c r="AD245" s="4" t="s">
        <v>51</v>
      </c>
      <c r="AE245" s="4" t="s">
        <v>51</v>
      </c>
      <c r="AF245" s="4" t="s">
        <v>159</v>
      </c>
      <c r="AG245" s="4">
        <v>250</v>
      </c>
    </row>
    <row r="246" spans="12:33" x14ac:dyDescent="0.25">
      <c r="P246" s="4" t="s">
        <v>494</v>
      </c>
      <c r="Z246" s="3" t="str">
        <f>_xlfn.CONCAT($G$9," ",$L$23," ",P201)</f>
        <v>LED N/A 1000W</v>
      </c>
      <c r="AC246" s="3" t="s">
        <v>30</v>
      </c>
      <c r="AD246" s="4" t="s">
        <v>51</v>
      </c>
      <c r="AE246" s="4" t="s">
        <v>51</v>
      </c>
      <c r="AF246" s="4" t="s">
        <v>220</v>
      </c>
      <c r="AG246" s="4">
        <v>275</v>
      </c>
    </row>
    <row r="247" spans="12:33" x14ac:dyDescent="0.25">
      <c r="P247" s="4" t="s">
        <v>496</v>
      </c>
      <c r="Z247" s="3" t="e">
        <f>_xlfn.CONCAT($G$9," ",$L$23," ",#REF!)</f>
        <v>#REF!</v>
      </c>
      <c r="AC247" s="3" t="s">
        <v>30</v>
      </c>
      <c r="AD247" s="4" t="s">
        <v>51</v>
      </c>
      <c r="AE247" s="4" t="s">
        <v>51</v>
      </c>
      <c r="AF247" s="4" t="s">
        <v>221</v>
      </c>
      <c r="AG247" s="4">
        <v>300</v>
      </c>
    </row>
    <row r="248" spans="12:33" x14ac:dyDescent="0.25">
      <c r="P248" s="4" t="s">
        <v>497</v>
      </c>
      <c r="Z248" s="3" t="e">
        <f>_xlfn.CONCAT($G$9," ",$L$23," ",#REF!)</f>
        <v>#REF!</v>
      </c>
      <c r="AC248" s="3" t="s">
        <v>30</v>
      </c>
      <c r="AD248" s="4" t="s">
        <v>51</v>
      </c>
      <c r="AE248" s="4" t="s">
        <v>51</v>
      </c>
      <c r="AF248" s="4" t="s">
        <v>222</v>
      </c>
      <c r="AG248" s="4">
        <v>325</v>
      </c>
    </row>
    <row r="249" spans="12:33" x14ac:dyDescent="0.25">
      <c r="P249" s="4" t="s">
        <v>498</v>
      </c>
      <c r="Z249" s="3" t="str">
        <f t="shared" ref="Z249:Z271" si="12">_xlfn.CONCAT($G$9," ",$L$23," ",P202)</f>
        <v xml:space="preserve">LED N/A </v>
      </c>
      <c r="AC249" s="3" t="s">
        <v>30</v>
      </c>
      <c r="AD249" s="4" t="s">
        <v>51</v>
      </c>
      <c r="AE249" s="4" t="s">
        <v>51</v>
      </c>
      <c r="AF249" s="4" t="s">
        <v>296</v>
      </c>
      <c r="AG249" s="4">
        <v>375</v>
      </c>
    </row>
    <row r="250" spans="12:33" x14ac:dyDescent="0.25">
      <c r="P250" s="4" t="s">
        <v>499</v>
      </c>
      <c r="Z250" s="3" t="str">
        <f t="shared" si="12"/>
        <v>LED N/A Ceramic Metal Halide Lamp Wattage</v>
      </c>
      <c r="AC250" s="3" t="s">
        <v>30</v>
      </c>
      <c r="AD250" s="4" t="s">
        <v>51</v>
      </c>
      <c r="AE250" s="4" t="s">
        <v>51</v>
      </c>
      <c r="AF250" s="4" t="s">
        <v>160</v>
      </c>
      <c r="AG250" s="4">
        <v>400</v>
      </c>
    </row>
    <row r="251" spans="12:33" x14ac:dyDescent="0.25">
      <c r="Z251" s="3" t="str">
        <f t="shared" si="12"/>
        <v>LED N/A 20W</v>
      </c>
      <c r="AC251" s="3" t="s">
        <v>30</v>
      </c>
      <c r="AD251" s="4" t="s">
        <v>51</v>
      </c>
      <c r="AE251" s="4" t="s">
        <v>51</v>
      </c>
      <c r="AF251" s="4" t="s">
        <v>297</v>
      </c>
      <c r="AG251" s="4">
        <v>425</v>
      </c>
    </row>
    <row r="252" spans="12:33" x14ac:dyDescent="0.25">
      <c r="P252" s="2" t="s">
        <v>521</v>
      </c>
      <c r="Z252" s="3" t="str">
        <f t="shared" si="12"/>
        <v>LED N/A 25W</v>
      </c>
      <c r="AC252" s="3" t="s">
        <v>30</v>
      </c>
      <c r="AD252" s="4" t="s">
        <v>51</v>
      </c>
      <c r="AE252" s="4" t="s">
        <v>51</v>
      </c>
      <c r="AF252" s="4" t="s">
        <v>169</v>
      </c>
      <c r="AG252" s="4">
        <v>450</v>
      </c>
    </row>
    <row r="253" spans="12:33" x14ac:dyDescent="0.25">
      <c r="P253" s="4" t="s">
        <v>500</v>
      </c>
      <c r="Z253" s="3" t="str">
        <f t="shared" si="12"/>
        <v>LED N/A 39W</v>
      </c>
      <c r="AC253" s="3" t="s">
        <v>30</v>
      </c>
      <c r="AD253" s="4" t="s">
        <v>51</v>
      </c>
      <c r="AE253" s="4" t="s">
        <v>51</v>
      </c>
      <c r="AF253" s="4" t="s">
        <v>298</v>
      </c>
      <c r="AG253" s="4">
        <v>475</v>
      </c>
    </row>
    <row r="254" spans="12:33" x14ac:dyDescent="0.25">
      <c r="P254" s="4" t="s">
        <v>489</v>
      </c>
      <c r="Z254" s="3" t="str">
        <f t="shared" si="12"/>
        <v>LED N/A 50W</v>
      </c>
      <c r="AC254" s="3" t="s">
        <v>30</v>
      </c>
      <c r="AD254" s="4" t="s">
        <v>51</v>
      </c>
      <c r="AE254" s="4" t="s">
        <v>51</v>
      </c>
      <c r="AF254" s="4" t="s">
        <v>299</v>
      </c>
      <c r="AG254" s="4">
        <v>500</v>
      </c>
    </row>
    <row r="255" spans="12:33" x14ac:dyDescent="0.25">
      <c r="P255" s="4" t="s">
        <v>501</v>
      </c>
      <c r="Z255" s="3" t="str">
        <f t="shared" si="12"/>
        <v>LED N/A 70W</v>
      </c>
      <c r="AC255" s="3" t="s">
        <v>30</v>
      </c>
      <c r="AD255" s="4" t="s">
        <v>51</v>
      </c>
      <c r="AE255" s="4" t="s">
        <v>51</v>
      </c>
      <c r="AF255" s="4" t="s">
        <v>300</v>
      </c>
      <c r="AG255" s="4">
        <v>550</v>
      </c>
    </row>
    <row r="256" spans="12:33" x14ac:dyDescent="0.25">
      <c r="P256" s="4" t="s">
        <v>502</v>
      </c>
      <c r="Z256" s="3" t="str">
        <f t="shared" si="12"/>
        <v>LED N/A 100W</v>
      </c>
      <c r="AC256" s="3" t="s">
        <v>30</v>
      </c>
      <c r="AD256" s="4" t="s">
        <v>51</v>
      </c>
      <c r="AE256" s="4" t="s">
        <v>51</v>
      </c>
      <c r="AF256" s="4" t="s">
        <v>185</v>
      </c>
      <c r="AG256" s="4">
        <v>600</v>
      </c>
    </row>
    <row r="257" spans="16:33" x14ac:dyDescent="0.25">
      <c r="P257" s="4" t="s">
        <v>505</v>
      </c>
      <c r="Z257" s="3" t="str">
        <f t="shared" si="12"/>
        <v>LED N/A 125W</v>
      </c>
      <c r="AC257" s="3" t="s">
        <v>30</v>
      </c>
      <c r="AD257" s="4" t="s">
        <v>51</v>
      </c>
      <c r="AE257" s="4" t="s">
        <v>51</v>
      </c>
      <c r="AF257" s="4" t="s">
        <v>301</v>
      </c>
      <c r="AG257" s="4">
        <v>650</v>
      </c>
    </row>
    <row r="258" spans="16:33" x14ac:dyDescent="0.25">
      <c r="P258" s="4" t="s">
        <v>506</v>
      </c>
      <c r="Z258" s="3" t="str">
        <f t="shared" si="12"/>
        <v>LED N/A 150W</v>
      </c>
      <c r="AC258" s="3" t="s">
        <v>30</v>
      </c>
      <c r="AD258" s="4" t="s">
        <v>51</v>
      </c>
      <c r="AE258" s="4" t="s">
        <v>51</v>
      </c>
      <c r="AF258" s="4" t="s">
        <v>302</v>
      </c>
      <c r="AG258" s="4">
        <v>700</v>
      </c>
    </row>
    <row r="259" spans="16:33" x14ac:dyDescent="0.25">
      <c r="P259" s="4" t="s">
        <v>503</v>
      </c>
      <c r="Z259" s="3" t="str">
        <f t="shared" si="12"/>
        <v>LED N/A 175W</v>
      </c>
      <c r="AC259" s="3" t="s">
        <v>30</v>
      </c>
      <c r="AD259" s="4" t="s">
        <v>51</v>
      </c>
      <c r="AE259" s="4" t="s">
        <v>51</v>
      </c>
      <c r="AF259" s="4" t="s">
        <v>161</v>
      </c>
      <c r="AG259" s="4">
        <v>750</v>
      </c>
    </row>
    <row r="260" spans="16:33" x14ac:dyDescent="0.25">
      <c r="P260" s="4" t="s">
        <v>504</v>
      </c>
      <c r="Z260" s="3" t="str">
        <f t="shared" si="12"/>
        <v>LED N/A 200W</v>
      </c>
      <c r="AC260" s="3" t="s">
        <v>30</v>
      </c>
      <c r="AD260" s="4" t="s">
        <v>51</v>
      </c>
      <c r="AE260" s="4" t="s">
        <v>51</v>
      </c>
      <c r="AF260" s="4" t="s">
        <v>303</v>
      </c>
      <c r="AG260" s="4">
        <v>800</v>
      </c>
    </row>
    <row r="261" spans="16:33" x14ac:dyDescent="0.25">
      <c r="P261" s="4" t="s">
        <v>507</v>
      </c>
      <c r="Z261" s="3" t="str">
        <f t="shared" si="12"/>
        <v>LED N/A 250W</v>
      </c>
      <c r="AC261" s="3" t="s">
        <v>30</v>
      </c>
      <c r="AD261" s="4" t="s">
        <v>51</v>
      </c>
      <c r="AE261" s="4" t="s">
        <v>51</v>
      </c>
      <c r="AF261" s="4" t="s">
        <v>304</v>
      </c>
      <c r="AG261" s="4">
        <v>900</v>
      </c>
    </row>
    <row r="262" spans="16:33" x14ac:dyDescent="0.25">
      <c r="P262" s="4" t="s">
        <v>508</v>
      </c>
      <c r="Z262" s="3" t="str">
        <f t="shared" si="12"/>
        <v>LED N/A 320W</v>
      </c>
      <c r="AC262" s="3" t="s">
        <v>30</v>
      </c>
      <c r="AD262" s="4" t="s">
        <v>51</v>
      </c>
      <c r="AE262" s="4" t="s">
        <v>51</v>
      </c>
      <c r="AF262" s="4" t="s">
        <v>162</v>
      </c>
      <c r="AG262" s="4">
        <v>1000</v>
      </c>
    </row>
    <row r="263" spans="16:33" x14ac:dyDescent="0.25">
      <c r="P263" s="4" t="s">
        <v>509</v>
      </c>
      <c r="Z263" s="3" t="str">
        <f t="shared" si="12"/>
        <v>LED N/A 350W</v>
      </c>
      <c r="AC263" s="3" t="s">
        <v>34</v>
      </c>
      <c r="AD263" s="3" t="s">
        <v>5</v>
      </c>
      <c r="AE263" s="4" t="s">
        <v>468</v>
      </c>
      <c r="AF263" s="4" t="s">
        <v>120</v>
      </c>
      <c r="AG263" s="4">
        <v>75</v>
      </c>
    </row>
    <row r="264" spans="16:33" x14ac:dyDescent="0.25">
      <c r="P264" s="4" t="s">
        <v>510</v>
      </c>
      <c r="Z264" s="3" t="str">
        <f t="shared" si="12"/>
        <v>LED N/A 360W</v>
      </c>
      <c r="AC264" s="3" t="s">
        <v>34</v>
      </c>
      <c r="AD264" s="3" t="s">
        <v>5</v>
      </c>
      <c r="AE264" s="4" t="s">
        <v>468</v>
      </c>
      <c r="AF264" s="4" t="s">
        <v>43</v>
      </c>
      <c r="AG264" s="4">
        <v>95</v>
      </c>
    </row>
    <row r="265" spans="16:33" x14ac:dyDescent="0.25">
      <c r="P265" s="4" t="s">
        <v>511</v>
      </c>
      <c r="Z265" s="3" t="str">
        <f t="shared" si="12"/>
        <v>LED N/A 400W</v>
      </c>
      <c r="AC265" s="3" t="s">
        <v>34</v>
      </c>
      <c r="AD265" s="3" t="s">
        <v>5</v>
      </c>
      <c r="AE265" s="4" t="s">
        <v>468</v>
      </c>
      <c r="AF265" s="4" t="s">
        <v>46</v>
      </c>
      <c r="AG265" s="4">
        <v>120</v>
      </c>
    </row>
    <row r="266" spans="16:33" x14ac:dyDescent="0.25">
      <c r="P266" s="4" t="s">
        <v>570</v>
      </c>
      <c r="Z266" s="3" t="str">
        <f t="shared" si="12"/>
        <v>LED N/A 450W</v>
      </c>
      <c r="AC266" s="3" t="s">
        <v>34</v>
      </c>
      <c r="AD266" s="3" t="s">
        <v>5</v>
      </c>
      <c r="AE266" s="4" t="s">
        <v>468</v>
      </c>
      <c r="AF266" s="4" t="s">
        <v>158</v>
      </c>
      <c r="AG266" s="4">
        <v>205</v>
      </c>
    </row>
    <row r="267" spans="16:33" x14ac:dyDescent="0.25">
      <c r="Z267" s="3" t="str">
        <f t="shared" si="12"/>
        <v>LED N/A 750W</v>
      </c>
      <c r="AC267" s="3" t="s">
        <v>34</v>
      </c>
      <c r="AD267" s="3" t="s">
        <v>5</v>
      </c>
      <c r="AE267" s="4" t="s">
        <v>468</v>
      </c>
      <c r="AF267" s="4" t="s">
        <v>159</v>
      </c>
      <c r="AG267" s="4">
        <v>285</v>
      </c>
    </row>
    <row r="268" spans="16:33" x14ac:dyDescent="0.25">
      <c r="P268" s="2" t="s">
        <v>658</v>
      </c>
      <c r="Z268" s="3" t="str">
        <f t="shared" si="12"/>
        <v>LED N/A 1000W</v>
      </c>
      <c r="AC268" s="3" t="s">
        <v>34</v>
      </c>
      <c r="AD268" s="3" t="s">
        <v>5</v>
      </c>
      <c r="AE268" s="4" t="s">
        <v>468</v>
      </c>
      <c r="AF268" s="4" t="s">
        <v>160</v>
      </c>
      <c r="AG268" s="4">
        <v>454</v>
      </c>
    </row>
    <row r="269" spans="16:33" x14ac:dyDescent="0.25">
      <c r="P269" s="4" t="s">
        <v>522</v>
      </c>
      <c r="Z269" s="3" t="str">
        <f t="shared" si="12"/>
        <v xml:space="preserve">LED N/A </v>
      </c>
      <c r="AC269" s="3" t="s">
        <v>36</v>
      </c>
      <c r="AD269" s="3" t="s">
        <v>5</v>
      </c>
      <c r="AE269" s="4" t="s">
        <v>468</v>
      </c>
      <c r="AF269" s="4" t="s">
        <v>117</v>
      </c>
      <c r="AG269" s="4">
        <v>48</v>
      </c>
    </row>
    <row r="270" spans="16:33" x14ac:dyDescent="0.25">
      <c r="P270" s="4" t="s">
        <v>523</v>
      </c>
      <c r="Z270" s="3" t="str">
        <f t="shared" si="12"/>
        <v>LED N/A Pulse Start Metal Halide Lamp Wattage</v>
      </c>
      <c r="AC270" s="3" t="s">
        <v>36</v>
      </c>
      <c r="AD270" s="3" t="s">
        <v>5</v>
      </c>
      <c r="AE270" s="4" t="s">
        <v>468</v>
      </c>
      <c r="AF270" s="4" t="s">
        <v>120</v>
      </c>
      <c r="AG270" s="4">
        <v>62</v>
      </c>
    </row>
    <row r="271" spans="16:33" x14ac:dyDescent="0.25">
      <c r="P271" s="4" t="s">
        <v>524</v>
      </c>
      <c r="Z271" s="3" t="str">
        <f t="shared" si="12"/>
        <v>LED N/A 50W</v>
      </c>
      <c r="AC271" s="3" t="s">
        <v>36</v>
      </c>
      <c r="AD271" s="3" t="s">
        <v>5</v>
      </c>
      <c r="AE271" s="4" t="s">
        <v>468</v>
      </c>
      <c r="AF271" s="4" t="s">
        <v>157</v>
      </c>
      <c r="AG271" s="4">
        <v>93</v>
      </c>
    </row>
    <row r="272" spans="16:33" x14ac:dyDescent="0.25">
      <c r="P272" s="4" t="s">
        <v>525</v>
      </c>
      <c r="Z272" s="3" t="str">
        <f t="shared" ref="Z272:Z293" si="13">_xlfn.CONCAT($G$9," ",$L$23," ",P225)</f>
        <v>LED N/A 70W</v>
      </c>
      <c r="AC272" s="3" t="s">
        <v>36</v>
      </c>
      <c r="AD272" s="3" t="s">
        <v>5</v>
      </c>
      <c r="AE272" s="4" t="s">
        <v>468</v>
      </c>
      <c r="AF272" s="4" t="s">
        <v>46</v>
      </c>
      <c r="AG272" s="4">
        <v>125</v>
      </c>
    </row>
    <row r="273" spans="16:33" x14ac:dyDescent="0.25">
      <c r="P273" s="4" t="s">
        <v>526</v>
      </c>
      <c r="Z273" s="3" t="str">
        <f t="shared" si="13"/>
        <v>LED N/A 100W</v>
      </c>
      <c r="AC273" s="3" t="s">
        <v>36</v>
      </c>
      <c r="AD273" s="3" t="s">
        <v>5</v>
      </c>
      <c r="AE273" s="4" t="s">
        <v>468</v>
      </c>
      <c r="AF273" s="4" t="s">
        <v>53</v>
      </c>
      <c r="AG273" s="4">
        <v>173</v>
      </c>
    </row>
    <row r="274" spans="16:33" x14ac:dyDescent="0.25">
      <c r="P274" s="4" t="s">
        <v>527</v>
      </c>
      <c r="Z274" s="3" t="str">
        <f t="shared" si="13"/>
        <v>LED N/A 125W</v>
      </c>
      <c r="AC274" s="3" t="s">
        <v>36</v>
      </c>
      <c r="AD274" s="3" t="s">
        <v>5</v>
      </c>
      <c r="AE274" s="4" t="s">
        <v>468</v>
      </c>
      <c r="AF274" s="4" t="s">
        <v>158</v>
      </c>
      <c r="AG274" s="4">
        <v>210</v>
      </c>
    </row>
    <row r="275" spans="16:33" x14ac:dyDescent="0.25">
      <c r="P275" s="4" t="s">
        <v>528</v>
      </c>
      <c r="Z275" s="3" t="str">
        <f t="shared" si="13"/>
        <v>LED N/A 150W</v>
      </c>
      <c r="AC275" s="3" t="s">
        <v>36</v>
      </c>
      <c r="AD275" s="3" t="s">
        <v>5</v>
      </c>
      <c r="AE275" s="4" t="s">
        <v>468</v>
      </c>
      <c r="AF275" s="4" t="s">
        <v>159</v>
      </c>
      <c r="AG275" s="4">
        <v>295</v>
      </c>
    </row>
    <row r="276" spans="16:33" x14ac:dyDescent="0.25">
      <c r="P276" s="4" t="s">
        <v>506</v>
      </c>
      <c r="Z276" s="3" t="str">
        <f t="shared" si="13"/>
        <v>LED N/A 175W</v>
      </c>
      <c r="AC276" s="3" t="s">
        <v>36</v>
      </c>
      <c r="AD276" s="3" t="s">
        <v>5</v>
      </c>
      <c r="AE276" s="4" t="s">
        <v>468</v>
      </c>
      <c r="AF276" s="4" t="s">
        <v>160</v>
      </c>
      <c r="AG276" s="4">
        <v>454</v>
      </c>
    </row>
    <row r="277" spans="16:33" x14ac:dyDescent="0.25">
      <c r="P277" s="4" t="s">
        <v>529</v>
      </c>
      <c r="Z277" s="3" t="str">
        <f t="shared" si="13"/>
        <v>LED N/A 200W</v>
      </c>
      <c r="AC277" s="3" t="s">
        <v>36</v>
      </c>
      <c r="AD277" s="3" t="s">
        <v>5</v>
      </c>
      <c r="AE277" s="4" t="s">
        <v>468</v>
      </c>
      <c r="AF277" s="4" t="s">
        <v>162</v>
      </c>
      <c r="AG277" s="4">
        <v>1080</v>
      </c>
    </row>
    <row r="278" spans="16:33" x14ac:dyDescent="0.25">
      <c r="P278" s="4" t="s">
        <v>530</v>
      </c>
      <c r="Z278" s="3" t="str">
        <f t="shared" si="13"/>
        <v>LED N/A 250W</v>
      </c>
      <c r="AC278" s="3" t="s">
        <v>74</v>
      </c>
      <c r="AD278" s="3" t="s">
        <v>5</v>
      </c>
      <c r="AE278" s="4" t="s">
        <v>468</v>
      </c>
      <c r="AF278" s="4" t="s">
        <v>114</v>
      </c>
      <c r="AG278" s="4">
        <v>20</v>
      </c>
    </row>
    <row r="279" spans="16:33" x14ac:dyDescent="0.25">
      <c r="P279" s="4" t="s">
        <v>531</v>
      </c>
      <c r="Z279" s="3" t="str">
        <f t="shared" si="13"/>
        <v>LED N/A 320W</v>
      </c>
      <c r="AC279" s="3" t="s">
        <v>74</v>
      </c>
      <c r="AD279" s="3" t="s">
        <v>5</v>
      </c>
      <c r="AE279" s="4" t="s">
        <v>468</v>
      </c>
      <c r="AF279" s="4" t="s">
        <v>58</v>
      </c>
      <c r="AG279" s="4">
        <v>25</v>
      </c>
    </row>
    <row r="280" spans="16:33" x14ac:dyDescent="0.25">
      <c r="P280" s="4" t="s">
        <v>504</v>
      </c>
      <c r="Z280" s="3" t="str">
        <f t="shared" si="13"/>
        <v>LED N/A 350W</v>
      </c>
      <c r="AC280" s="3" t="s">
        <v>74</v>
      </c>
      <c r="AD280" s="3" t="s">
        <v>5</v>
      </c>
      <c r="AE280" s="4" t="s">
        <v>468</v>
      </c>
      <c r="AF280" s="4" t="s">
        <v>132</v>
      </c>
      <c r="AG280" s="4">
        <v>45</v>
      </c>
    </row>
    <row r="281" spans="16:33" x14ac:dyDescent="0.25">
      <c r="P281" s="4" t="s">
        <v>532</v>
      </c>
      <c r="Z281" s="3" t="str">
        <f t="shared" si="13"/>
        <v>LED N/A 400W</v>
      </c>
      <c r="AC281" s="3" t="s">
        <v>74</v>
      </c>
      <c r="AD281" s="3" t="s">
        <v>5</v>
      </c>
      <c r="AE281" s="4" t="s">
        <v>468</v>
      </c>
      <c r="AF281" s="4" t="s">
        <v>120</v>
      </c>
      <c r="AG281" s="4">
        <v>62</v>
      </c>
    </row>
    <row r="282" spans="16:33" x14ac:dyDescent="0.25">
      <c r="P282" s="4" t="s">
        <v>533</v>
      </c>
      <c r="Z282" s="3" t="str">
        <f t="shared" si="13"/>
        <v>LED N/A 450W</v>
      </c>
      <c r="AC282" s="3" t="s">
        <v>74</v>
      </c>
      <c r="AD282" s="3" t="s">
        <v>5</v>
      </c>
      <c r="AE282" s="4" t="s">
        <v>468</v>
      </c>
      <c r="AF282" s="4" t="s">
        <v>157</v>
      </c>
      <c r="AG282" s="4">
        <v>85</v>
      </c>
    </row>
    <row r="283" spans="16:33" x14ac:dyDescent="0.25">
      <c r="P283" s="4" t="s">
        <v>534</v>
      </c>
      <c r="Z283" s="3" t="str">
        <f t="shared" si="13"/>
        <v>LED N/A 750W</v>
      </c>
      <c r="AC283" s="3" t="s">
        <v>74</v>
      </c>
      <c r="AD283" s="3" t="s">
        <v>5</v>
      </c>
      <c r="AE283" s="4" t="s">
        <v>468</v>
      </c>
      <c r="AF283" s="4" t="s">
        <v>46</v>
      </c>
      <c r="AG283" s="4">
        <v>118</v>
      </c>
    </row>
    <row r="284" spans="16:33" x14ac:dyDescent="0.25">
      <c r="P284" s="4" t="s">
        <v>535</v>
      </c>
      <c r="Z284" s="3" t="str">
        <f t="shared" si="13"/>
        <v>LED N/A 1000W</v>
      </c>
      <c r="AC284" s="3" t="s">
        <v>74</v>
      </c>
      <c r="AD284" s="3" t="s">
        <v>5</v>
      </c>
      <c r="AE284" s="4" t="s">
        <v>468</v>
      </c>
      <c r="AF284" s="4" t="s">
        <v>165</v>
      </c>
      <c r="AG284" s="4">
        <v>141</v>
      </c>
    </row>
    <row r="285" spans="16:33" x14ac:dyDescent="0.25">
      <c r="P285" s="4" t="s">
        <v>536</v>
      </c>
      <c r="Z285" s="3" t="str">
        <f t="shared" si="13"/>
        <v xml:space="preserve">LED N/A </v>
      </c>
      <c r="AC285" s="3" t="s">
        <v>74</v>
      </c>
      <c r="AD285" s="3" t="s">
        <v>5</v>
      </c>
      <c r="AE285" s="4" t="s">
        <v>468</v>
      </c>
      <c r="AF285" s="4" t="s">
        <v>53</v>
      </c>
      <c r="AG285" s="4">
        <v>167</v>
      </c>
    </row>
    <row r="286" spans="16:33" x14ac:dyDescent="0.25">
      <c r="P286" s="4" t="s">
        <v>537</v>
      </c>
      <c r="Z286" s="3" t="str">
        <f t="shared" si="13"/>
        <v>LED N/A T5 Linear Fluorescent Lamp Wattage</v>
      </c>
      <c r="AC286" s="3" t="s">
        <v>74</v>
      </c>
      <c r="AD286" s="3" t="s">
        <v>5</v>
      </c>
      <c r="AE286" s="4" t="s">
        <v>468</v>
      </c>
      <c r="AF286" s="4" t="s">
        <v>158</v>
      </c>
      <c r="AG286" s="4">
        <v>191</v>
      </c>
    </row>
    <row r="287" spans="16:33" x14ac:dyDescent="0.25">
      <c r="P287" s="4" t="s">
        <v>538</v>
      </c>
      <c r="Z287" s="3" t="str">
        <f t="shared" si="13"/>
        <v>LED N/A 4-foot 28W</v>
      </c>
      <c r="AC287" s="3" t="s">
        <v>74</v>
      </c>
      <c r="AD287" s="3" t="s">
        <v>5</v>
      </c>
      <c r="AE287" s="4" t="s">
        <v>468</v>
      </c>
      <c r="AF287" s="4" t="s">
        <v>166</v>
      </c>
      <c r="AG287" s="4">
        <v>218</v>
      </c>
    </row>
    <row r="288" spans="16:33" x14ac:dyDescent="0.25">
      <c r="P288" s="4" t="s">
        <v>539</v>
      </c>
      <c r="Z288" s="3" t="str">
        <f t="shared" si="13"/>
        <v>LED N/A 4-foot 54W HO</v>
      </c>
      <c r="AC288" s="3" t="s">
        <v>74</v>
      </c>
      <c r="AD288" s="3" t="s">
        <v>5</v>
      </c>
      <c r="AE288" s="4" t="s">
        <v>468</v>
      </c>
      <c r="AF288" s="4" t="s">
        <v>159</v>
      </c>
      <c r="AG288" s="4">
        <v>272</v>
      </c>
    </row>
    <row r="289" spans="16:33" x14ac:dyDescent="0.25">
      <c r="P289" s="4" t="s">
        <v>540</v>
      </c>
      <c r="Z289" s="3" t="str">
        <f t="shared" si="13"/>
        <v>LED N/A 2-foot 14W</v>
      </c>
      <c r="AC289" s="3" t="s">
        <v>74</v>
      </c>
      <c r="AD289" s="3" t="s">
        <v>5</v>
      </c>
      <c r="AE289" s="4" t="s">
        <v>468</v>
      </c>
      <c r="AF289" s="4" t="s">
        <v>167</v>
      </c>
      <c r="AG289" s="4">
        <v>342</v>
      </c>
    </row>
    <row r="290" spans="16:33" x14ac:dyDescent="0.25">
      <c r="P290" s="4" t="s">
        <v>541</v>
      </c>
      <c r="Z290" s="3" t="str">
        <f t="shared" si="13"/>
        <v>LED N/A 2-foot 24W HO</v>
      </c>
      <c r="AC290" s="3" t="s">
        <v>74</v>
      </c>
      <c r="AD290" s="3" t="s">
        <v>5</v>
      </c>
      <c r="AE290" s="4" t="s">
        <v>468</v>
      </c>
      <c r="AF290" s="4" t="s">
        <v>168</v>
      </c>
      <c r="AG290" s="4">
        <v>375</v>
      </c>
    </row>
    <row r="291" spans="16:33" x14ac:dyDescent="0.25">
      <c r="Z291" s="3" t="str">
        <f t="shared" si="13"/>
        <v>LED N/A 6-inch 4W</v>
      </c>
      <c r="AC291" s="3" t="s">
        <v>74</v>
      </c>
      <c r="AD291" s="3" t="s">
        <v>5</v>
      </c>
      <c r="AE291" s="4" t="s">
        <v>468</v>
      </c>
      <c r="AF291" s="4" t="s">
        <v>175</v>
      </c>
      <c r="AG291" s="4">
        <v>418</v>
      </c>
    </row>
    <row r="292" spans="16:33" x14ac:dyDescent="0.25">
      <c r="P292" s="2" t="s">
        <v>567</v>
      </c>
      <c r="Z292" s="3" t="str">
        <f t="shared" si="13"/>
        <v>LED N/A 9-inch 6W</v>
      </c>
      <c r="AC292" s="3" t="s">
        <v>74</v>
      </c>
      <c r="AD292" s="3" t="s">
        <v>5</v>
      </c>
      <c r="AE292" s="4" t="s">
        <v>468</v>
      </c>
      <c r="AF292" s="4" t="s">
        <v>160</v>
      </c>
      <c r="AG292" s="4">
        <v>425</v>
      </c>
    </row>
    <row r="293" spans="16:33" x14ac:dyDescent="0.25">
      <c r="P293" s="4" t="s">
        <v>51</v>
      </c>
      <c r="Z293" s="3" t="str">
        <f t="shared" si="13"/>
        <v>LED N/A 1-foot 8W</v>
      </c>
      <c r="AC293" s="3" t="s">
        <v>74</v>
      </c>
      <c r="AD293" s="3" t="s">
        <v>5</v>
      </c>
      <c r="AE293" s="4" t="s">
        <v>468</v>
      </c>
      <c r="AF293" s="4" t="s">
        <v>169</v>
      </c>
      <c r="AG293" s="4">
        <v>480</v>
      </c>
    </row>
    <row r="294" spans="16:33" x14ac:dyDescent="0.25">
      <c r="Z294" s="3" t="e">
        <f>_xlfn.CONCAT($G$9," ",$L$23," ",#REF!)</f>
        <v>#REF!</v>
      </c>
      <c r="AC294" s="3" t="s">
        <v>74</v>
      </c>
      <c r="AD294" s="3" t="s">
        <v>5</v>
      </c>
      <c r="AE294" s="4" t="s">
        <v>468</v>
      </c>
      <c r="AF294" s="4" t="s">
        <v>161</v>
      </c>
      <c r="AG294" s="4">
        <v>814</v>
      </c>
    </row>
    <row r="295" spans="16:33" x14ac:dyDescent="0.25">
      <c r="Z295" s="3" t="e">
        <f>_xlfn.CONCAT($G$9," ",$L$23," ",#REF!)</f>
        <v>#REF!</v>
      </c>
      <c r="AC295" s="3" t="s">
        <v>74</v>
      </c>
      <c r="AD295" s="3" t="s">
        <v>5</v>
      </c>
      <c r="AE295" s="4" t="s">
        <v>468</v>
      </c>
      <c r="AF295" s="4" t="s">
        <v>162</v>
      </c>
      <c r="AG295" s="4">
        <v>1080</v>
      </c>
    </row>
    <row r="296" spans="16:33" x14ac:dyDescent="0.25">
      <c r="Z296" s="3" t="e">
        <f>_xlfn.CONCAT($G$9," ",$L$23," ",#REF!)</f>
        <v>#REF!</v>
      </c>
      <c r="AC296" s="3" t="s">
        <v>74</v>
      </c>
      <c r="AD296" s="4" t="s">
        <v>11</v>
      </c>
      <c r="AE296" s="4" t="s">
        <v>468</v>
      </c>
      <c r="AF296" s="4" t="s">
        <v>114</v>
      </c>
      <c r="AG296" s="4">
        <v>20</v>
      </c>
    </row>
    <row r="297" spans="16:33" x14ac:dyDescent="0.25">
      <c r="Z297" s="3" t="e">
        <f>_xlfn.CONCAT($G$9," ",$L$23," ",#REF!)</f>
        <v>#REF!</v>
      </c>
      <c r="AC297" s="3" t="s">
        <v>74</v>
      </c>
      <c r="AD297" s="4" t="s">
        <v>11</v>
      </c>
      <c r="AE297" s="4" t="s">
        <v>468</v>
      </c>
      <c r="AF297" s="4" t="s">
        <v>58</v>
      </c>
      <c r="AG297" s="4">
        <v>25</v>
      </c>
    </row>
    <row r="298" spans="16:33" x14ac:dyDescent="0.25">
      <c r="Z298" s="3" t="e">
        <f>_xlfn.CONCAT($G$9," ",$L$23," ",#REF!)</f>
        <v>#REF!</v>
      </c>
      <c r="AC298" s="3" t="s">
        <v>74</v>
      </c>
      <c r="AD298" s="4" t="s">
        <v>11</v>
      </c>
      <c r="AE298" s="4" t="s">
        <v>468</v>
      </c>
      <c r="AF298" s="4" t="s">
        <v>132</v>
      </c>
      <c r="AG298" s="4">
        <v>45</v>
      </c>
    </row>
    <row r="299" spans="16:33" x14ac:dyDescent="0.25">
      <c r="Z299" s="3" t="e">
        <f>_xlfn.CONCAT($G$9," ",$L$23," ",#REF!)</f>
        <v>#REF!</v>
      </c>
      <c r="AC299" s="3" t="s">
        <v>74</v>
      </c>
      <c r="AD299" s="4" t="s">
        <v>11</v>
      </c>
      <c r="AE299" s="4" t="s">
        <v>468</v>
      </c>
      <c r="AF299" s="4" t="s">
        <v>120</v>
      </c>
      <c r="AG299" s="4">
        <v>50</v>
      </c>
    </row>
    <row r="300" spans="16:33" x14ac:dyDescent="0.25">
      <c r="AC300" s="3" t="s">
        <v>74</v>
      </c>
      <c r="AD300" s="4" t="s">
        <v>11</v>
      </c>
      <c r="AE300" s="4" t="s">
        <v>468</v>
      </c>
      <c r="AF300" s="4" t="s">
        <v>157</v>
      </c>
      <c r="AG300" s="4">
        <v>70</v>
      </c>
    </row>
    <row r="301" spans="16:33" x14ac:dyDescent="0.25">
      <c r="AC301" s="3" t="s">
        <v>74</v>
      </c>
      <c r="AD301" s="4" t="s">
        <v>11</v>
      </c>
      <c r="AE301" s="4" t="s">
        <v>468</v>
      </c>
      <c r="AF301" s="4" t="s">
        <v>46</v>
      </c>
      <c r="AG301" s="4">
        <v>118</v>
      </c>
    </row>
    <row r="302" spans="16:33" x14ac:dyDescent="0.25">
      <c r="AC302" s="3" t="s">
        <v>74</v>
      </c>
      <c r="AD302" s="4" t="s">
        <v>11</v>
      </c>
      <c r="AE302" s="4" t="s">
        <v>468</v>
      </c>
      <c r="AF302" s="4" t="s">
        <v>165</v>
      </c>
      <c r="AG302" s="4">
        <v>141</v>
      </c>
    </row>
    <row r="303" spans="16:33" x14ac:dyDescent="0.25">
      <c r="AC303" s="3" t="s">
        <v>74</v>
      </c>
      <c r="AD303" s="4" t="s">
        <v>11</v>
      </c>
      <c r="AE303" s="4" t="s">
        <v>468</v>
      </c>
      <c r="AF303" s="4" t="s">
        <v>53</v>
      </c>
      <c r="AG303" s="4">
        <v>168</v>
      </c>
    </row>
    <row r="304" spans="16:33" x14ac:dyDescent="0.25">
      <c r="AC304" s="3" t="s">
        <v>74</v>
      </c>
      <c r="AD304" s="4" t="s">
        <v>11</v>
      </c>
      <c r="AE304" s="4" t="s">
        <v>468</v>
      </c>
      <c r="AF304" s="4" t="s">
        <v>158</v>
      </c>
      <c r="AG304" s="4">
        <v>189</v>
      </c>
    </row>
    <row r="305" spans="29:33" x14ac:dyDescent="0.25">
      <c r="AC305" s="3" t="s">
        <v>74</v>
      </c>
      <c r="AD305" s="4" t="s">
        <v>11</v>
      </c>
      <c r="AE305" s="4" t="s">
        <v>468</v>
      </c>
      <c r="AF305" s="4" t="s">
        <v>166</v>
      </c>
      <c r="AG305" s="4">
        <v>218</v>
      </c>
    </row>
    <row r="306" spans="29:33" x14ac:dyDescent="0.25">
      <c r="AC306" s="3" t="s">
        <v>74</v>
      </c>
      <c r="AD306" s="4" t="s">
        <v>11</v>
      </c>
      <c r="AE306" s="4" t="s">
        <v>468</v>
      </c>
      <c r="AF306" s="4" t="s">
        <v>159</v>
      </c>
      <c r="AG306" s="4">
        <v>275</v>
      </c>
    </row>
    <row r="307" spans="29:33" x14ac:dyDescent="0.25">
      <c r="AC307" s="3" t="s">
        <v>74</v>
      </c>
      <c r="AD307" s="4" t="s">
        <v>11</v>
      </c>
      <c r="AE307" s="4" t="s">
        <v>468</v>
      </c>
      <c r="AF307" s="4" t="s">
        <v>167</v>
      </c>
      <c r="AG307" s="4">
        <v>349</v>
      </c>
    </row>
    <row r="308" spans="29:33" x14ac:dyDescent="0.25">
      <c r="AC308" s="3" t="s">
        <v>74</v>
      </c>
      <c r="AD308" s="4" t="s">
        <v>11</v>
      </c>
      <c r="AE308" s="4" t="s">
        <v>468</v>
      </c>
      <c r="AF308" s="4" t="s">
        <v>168</v>
      </c>
      <c r="AG308" s="4">
        <v>380</v>
      </c>
    </row>
    <row r="309" spans="29:33" x14ac:dyDescent="0.25">
      <c r="AC309" s="3" t="s">
        <v>74</v>
      </c>
      <c r="AD309" s="4" t="s">
        <v>11</v>
      </c>
      <c r="AE309" s="4" t="s">
        <v>468</v>
      </c>
      <c r="AF309" s="4" t="s">
        <v>175</v>
      </c>
      <c r="AG309" s="4">
        <v>418</v>
      </c>
    </row>
    <row r="310" spans="29:33" x14ac:dyDescent="0.25">
      <c r="AC310" s="3" t="s">
        <v>74</v>
      </c>
      <c r="AD310" s="4" t="s">
        <v>11</v>
      </c>
      <c r="AE310" s="4" t="s">
        <v>468</v>
      </c>
      <c r="AF310" s="4" t="s">
        <v>160</v>
      </c>
      <c r="AG310" s="4">
        <v>435</v>
      </c>
    </row>
    <row r="311" spans="29:33" x14ac:dyDescent="0.25">
      <c r="AC311" s="3" t="s">
        <v>74</v>
      </c>
      <c r="AD311" s="4" t="s">
        <v>11</v>
      </c>
      <c r="AE311" s="4" t="s">
        <v>468</v>
      </c>
      <c r="AF311" s="4" t="s">
        <v>169</v>
      </c>
      <c r="AG311" s="4">
        <v>480</v>
      </c>
    </row>
    <row r="312" spans="29:33" x14ac:dyDescent="0.25">
      <c r="AC312" s="3" t="s">
        <v>74</v>
      </c>
      <c r="AD312" s="4" t="s">
        <v>11</v>
      </c>
      <c r="AE312" s="4" t="s">
        <v>468</v>
      </c>
      <c r="AF312" s="4" t="s">
        <v>161</v>
      </c>
      <c r="AG312" s="4">
        <v>814</v>
      </c>
    </row>
    <row r="313" spans="29:33" x14ac:dyDescent="0.25">
      <c r="AC313" s="3" t="s">
        <v>74</v>
      </c>
      <c r="AD313" s="4" t="s">
        <v>11</v>
      </c>
      <c r="AE313" s="4" t="s">
        <v>468</v>
      </c>
      <c r="AF313" s="4" t="s">
        <v>162</v>
      </c>
      <c r="AG313" s="4">
        <v>1080</v>
      </c>
    </row>
    <row r="314" spans="29:33" x14ac:dyDescent="0.25">
      <c r="AC314" s="3" t="s">
        <v>70</v>
      </c>
      <c r="AD314" s="3" t="s">
        <v>5</v>
      </c>
      <c r="AE314" s="4" t="s">
        <v>468</v>
      </c>
      <c r="AF314" s="4" t="s">
        <v>120</v>
      </c>
      <c r="AG314" s="4">
        <v>62</v>
      </c>
    </row>
    <row r="315" spans="29:33" x14ac:dyDescent="0.25">
      <c r="AC315" s="3" t="s">
        <v>70</v>
      </c>
      <c r="AD315" s="3" t="s">
        <v>5</v>
      </c>
      <c r="AE315" s="4" t="s">
        <v>468</v>
      </c>
      <c r="AF315" s="4" t="s">
        <v>157</v>
      </c>
      <c r="AG315" s="4">
        <v>85</v>
      </c>
    </row>
    <row r="316" spans="29:33" x14ac:dyDescent="0.25">
      <c r="AC316" s="3" t="s">
        <v>70</v>
      </c>
      <c r="AD316" s="3" t="s">
        <v>5</v>
      </c>
      <c r="AE316" s="4" t="s">
        <v>468</v>
      </c>
      <c r="AF316" s="4" t="s">
        <v>46</v>
      </c>
      <c r="AG316" s="4">
        <v>118</v>
      </c>
    </row>
    <row r="317" spans="29:33" x14ac:dyDescent="0.25">
      <c r="AC317" s="3" t="s">
        <v>70</v>
      </c>
      <c r="AD317" s="3" t="s">
        <v>5</v>
      </c>
      <c r="AE317" s="4" t="s">
        <v>468</v>
      </c>
      <c r="AF317" s="4" t="s">
        <v>165</v>
      </c>
      <c r="AG317" s="4">
        <v>141</v>
      </c>
    </row>
    <row r="318" spans="29:33" x14ac:dyDescent="0.25">
      <c r="AC318" s="3" t="s">
        <v>70</v>
      </c>
      <c r="AD318" s="3" t="s">
        <v>5</v>
      </c>
      <c r="AE318" s="4" t="s">
        <v>468</v>
      </c>
      <c r="AF318" s="4" t="s">
        <v>53</v>
      </c>
      <c r="AG318" s="4">
        <v>173</v>
      </c>
    </row>
    <row r="319" spans="29:33" x14ac:dyDescent="0.25">
      <c r="AC319" s="3" t="s">
        <v>70</v>
      </c>
      <c r="AD319" s="3" t="s">
        <v>5</v>
      </c>
      <c r="AE319" s="4" t="s">
        <v>468</v>
      </c>
      <c r="AF319" s="4" t="s">
        <v>158</v>
      </c>
      <c r="AG319" s="4">
        <v>189</v>
      </c>
    </row>
    <row r="320" spans="29:33" x14ac:dyDescent="0.25">
      <c r="AC320" s="3" t="s">
        <v>70</v>
      </c>
      <c r="AD320" s="3" t="s">
        <v>5</v>
      </c>
      <c r="AE320" s="4" t="s">
        <v>468</v>
      </c>
      <c r="AF320" s="4" t="s">
        <v>166</v>
      </c>
      <c r="AG320" s="4">
        <v>218</v>
      </c>
    </row>
    <row r="321" spans="29:33" x14ac:dyDescent="0.25">
      <c r="AC321" s="3" t="s">
        <v>70</v>
      </c>
      <c r="AD321" s="3" t="s">
        <v>5</v>
      </c>
      <c r="AE321" s="4" t="s">
        <v>468</v>
      </c>
      <c r="AF321" s="4" t="s">
        <v>159</v>
      </c>
      <c r="AG321" s="4">
        <v>272</v>
      </c>
    </row>
    <row r="322" spans="29:33" x14ac:dyDescent="0.25">
      <c r="AC322" s="3" t="s">
        <v>70</v>
      </c>
      <c r="AD322" s="3" t="s">
        <v>5</v>
      </c>
      <c r="AE322" s="4" t="s">
        <v>468</v>
      </c>
      <c r="AF322" s="4" t="s">
        <v>167</v>
      </c>
      <c r="AG322" s="4">
        <v>342</v>
      </c>
    </row>
    <row r="323" spans="29:33" x14ac:dyDescent="0.25">
      <c r="AC323" s="3" t="s">
        <v>70</v>
      </c>
      <c r="AD323" s="3" t="s">
        <v>5</v>
      </c>
      <c r="AE323" s="4" t="s">
        <v>468</v>
      </c>
      <c r="AF323" s="4" t="s">
        <v>168</v>
      </c>
      <c r="AG323" s="4">
        <v>375</v>
      </c>
    </row>
    <row r="324" spans="29:33" x14ac:dyDescent="0.25">
      <c r="AC324" s="3" t="s">
        <v>70</v>
      </c>
      <c r="AD324" s="3" t="s">
        <v>5</v>
      </c>
      <c r="AE324" s="4" t="s">
        <v>468</v>
      </c>
      <c r="AF324" s="4" t="s">
        <v>160</v>
      </c>
      <c r="AG324" s="4">
        <v>425</v>
      </c>
    </row>
    <row r="325" spans="29:33" x14ac:dyDescent="0.25">
      <c r="AC325" s="3" t="s">
        <v>70</v>
      </c>
      <c r="AD325" s="3" t="s">
        <v>5</v>
      </c>
      <c r="AE325" s="4" t="s">
        <v>468</v>
      </c>
      <c r="AF325" s="4" t="s">
        <v>169</v>
      </c>
      <c r="AG325" s="4">
        <v>480</v>
      </c>
    </row>
    <row r="326" spans="29:33" x14ac:dyDescent="0.25">
      <c r="AC326" s="3" t="s">
        <v>70</v>
      </c>
      <c r="AD326" s="3" t="s">
        <v>5</v>
      </c>
      <c r="AE326" s="4" t="s">
        <v>468</v>
      </c>
      <c r="AF326" s="4" t="s">
        <v>161</v>
      </c>
      <c r="AG326" s="4">
        <v>812</v>
      </c>
    </row>
    <row r="327" spans="29:33" x14ac:dyDescent="0.25">
      <c r="AC327" s="3" t="s">
        <v>70</v>
      </c>
      <c r="AD327" s="3" t="s">
        <v>5</v>
      </c>
      <c r="AE327" s="4" t="s">
        <v>468</v>
      </c>
      <c r="AF327" s="4" t="s">
        <v>162</v>
      </c>
      <c r="AG327" s="4">
        <v>1080</v>
      </c>
    </row>
    <row r="328" spans="29:33" x14ac:dyDescent="0.25">
      <c r="AC328" s="3" t="s">
        <v>42</v>
      </c>
      <c r="AD328" s="4" t="s">
        <v>306</v>
      </c>
      <c r="AE328" s="4" t="s">
        <v>468</v>
      </c>
      <c r="AF328" s="4" t="s">
        <v>489</v>
      </c>
      <c r="AG328" s="4">
        <v>32</v>
      </c>
    </row>
    <row r="329" spans="29:33" x14ac:dyDescent="0.25">
      <c r="AC329" s="3" t="s">
        <v>42</v>
      </c>
      <c r="AD329" s="4" t="s">
        <v>306</v>
      </c>
      <c r="AE329" s="4" t="s">
        <v>468</v>
      </c>
      <c r="AF329" s="4" t="s">
        <v>490</v>
      </c>
      <c r="AG329" s="4">
        <v>62</v>
      </c>
    </row>
    <row r="330" spans="29:33" x14ac:dyDescent="0.25">
      <c r="AC330" s="3" t="s">
        <v>42</v>
      </c>
      <c r="AD330" s="4" t="s">
        <v>306</v>
      </c>
      <c r="AE330" s="4" t="s">
        <v>468</v>
      </c>
      <c r="AF330" s="4" t="s">
        <v>495</v>
      </c>
      <c r="AG330" s="4">
        <v>14</v>
      </c>
    </row>
    <row r="331" spans="29:33" x14ac:dyDescent="0.25">
      <c r="AC331" s="3" t="s">
        <v>42</v>
      </c>
      <c r="AD331" s="4" t="s">
        <v>306</v>
      </c>
      <c r="AE331" s="4" t="s">
        <v>468</v>
      </c>
      <c r="AF331" s="4" t="s">
        <v>491</v>
      </c>
      <c r="AG331" s="4">
        <v>27</v>
      </c>
    </row>
    <row r="332" spans="29:33" x14ac:dyDescent="0.25">
      <c r="AC332" s="3" t="s">
        <v>42</v>
      </c>
      <c r="AD332" s="4" t="s">
        <v>306</v>
      </c>
      <c r="AE332" s="4" t="s">
        <v>468</v>
      </c>
      <c r="AF332" s="4" t="s">
        <v>492</v>
      </c>
      <c r="AG332" s="4">
        <v>9</v>
      </c>
    </row>
    <row r="333" spans="29:33" x14ac:dyDescent="0.25">
      <c r="AC333" s="3" t="s">
        <v>42</v>
      </c>
      <c r="AD333" s="4" t="s">
        <v>306</v>
      </c>
      <c r="AE333" s="4" t="s">
        <v>468</v>
      </c>
      <c r="AF333" s="4" t="s">
        <v>493</v>
      </c>
      <c r="AG333" s="4">
        <v>10</v>
      </c>
    </row>
    <row r="334" spans="29:33" x14ac:dyDescent="0.25">
      <c r="AC334" s="3" t="s">
        <v>42</v>
      </c>
      <c r="AD334" s="4" t="s">
        <v>306</v>
      </c>
      <c r="AE334" s="4" t="s">
        <v>468</v>
      </c>
      <c r="AF334" s="4" t="s">
        <v>494</v>
      </c>
      <c r="AG334" s="4">
        <v>10</v>
      </c>
    </row>
    <row r="335" spans="29:33" x14ac:dyDescent="0.25">
      <c r="AC335" s="3" t="s">
        <v>42</v>
      </c>
      <c r="AD335" s="4" t="s">
        <v>306</v>
      </c>
      <c r="AE335" s="4" t="s">
        <v>468</v>
      </c>
      <c r="AF335" s="4" t="s">
        <v>496</v>
      </c>
      <c r="AG335" s="4">
        <v>25</v>
      </c>
    </row>
    <row r="336" spans="29:33" x14ac:dyDescent="0.25">
      <c r="AC336" s="3" t="s">
        <v>42</v>
      </c>
      <c r="AD336" s="4" t="s">
        <v>306</v>
      </c>
      <c r="AE336" s="4" t="s">
        <v>468</v>
      </c>
      <c r="AF336" s="4" t="s">
        <v>497</v>
      </c>
      <c r="AG336" s="4">
        <v>45</v>
      </c>
    </row>
    <row r="337" spans="29:33" x14ac:dyDescent="0.25">
      <c r="AC337" s="3" t="s">
        <v>42</v>
      </c>
      <c r="AD337" s="4" t="s">
        <v>306</v>
      </c>
      <c r="AE337" s="4" t="s">
        <v>468</v>
      </c>
      <c r="AF337" s="4" t="s">
        <v>498</v>
      </c>
      <c r="AG337" s="4">
        <v>40</v>
      </c>
    </row>
    <row r="338" spans="29:33" x14ac:dyDescent="0.25">
      <c r="AC338" s="3" t="s">
        <v>42</v>
      </c>
      <c r="AD338" s="4" t="s">
        <v>306</v>
      </c>
      <c r="AE338" s="4" t="s">
        <v>468</v>
      </c>
      <c r="AF338" s="4" t="s">
        <v>499</v>
      </c>
      <c r="AG338" s="4">
        <v>89</v>
      </c>
    </row>
    <row r="339" spans="29:33" x14ac:dyDescent="0.25">
      <c r="AC339" s="3" t="s">
        <v>42</v>
      </c>
      <c r="AD339" s="4" t="s">
        <v>306</v>
      </c>
      <c r="AE339" s="4" t="s">
        <v>470</v>
      </c>
      <c r="AF339" s="4" t="s">
        <v>489</v>
      </c>
      <c r="AG339" s="4">
        <v>63</v>
      </c>
    </row>
    <row r="340" spans="29:33" x14ac:dyDescent="0.25">
      <c r="AC340" s="3" t="s">
        <v>42</v>
      </c>
      <c r="AD340" s="4" t="s">
        <v>306</v>
      </c>
      <c r="AE340" s="4" t="s">
        <v>470</v>
      </c>
      <c r="AF340" s="4" t="s">
        <v>490</v>
      </c>
      <c r="AG340" s="4">
        <v>117</v>
      </c>
    </row>
    <row r="341" spans="29:33" x14ac:dyDescent="0.25">
      <c r="AC341" s="3" t="s">
        <v>42</v>
      </c>
      <c r="AD341" s="4" t="s">
        <v>306</v>
      </c>
      <c r="AE341" s="4" t="s">
        <v>470</v>
      </c>
      <c r="AF341" s="4" t="s">
        <v>495</v>
      </c>
      <c r="AG341" s="4">
        <v>28</v>
      </c>
    </row>
    <row r="342" spans="29:33" x14ac:dyDescent="0.25">
      <c r="AC342" s="3" t="s">
        <v>42</v>
      </c>
      <c r="AD342" s="4" t="s">
        <v>306</v>
      </c>
      <c r="AE342" s="4" t="s">
        <v>470</v>
      </c>
      <c r="AF342" s="4" t="s">
        <v>491</v>
      </c>
      <c r="AG342" s="4">
        <v>54</v>
      </c>
    </row>
    <row r="343" spans="29:33" x14ac:dyDescent="0.25">
      <c r="AC343" s="3" t="s">
        <v>42</v>
      </c>
      <c r="AD343" s="4" t="s">
        <v>306</v>
      </c>
      <c r="AE343" s="4" t="s">
        <v>470</v>
      </c>
      <c r="AF343" s="4" t="s">
        <v>492</v>
      </c>
      <c r="AG343" s="4">
        <v>20</v>
      </c>
    </row>
    <row r="344" spans="29:33" x14ac:dyDescent="0.25">
      <c r="AC344" s="3" t="s">
        <v>42</v>
      </c>
      <c r="AD344" s="4" t="s">
        <v>306</v>
      </c>
      <c r="AE344" s="4" t="s">
        <v>470</v>
      </c>
      <c r="AF344" s="4" t="s">
        <v>493</v>
      </c>
      <c r="AG344" s="4">
        <v>21</v>
      </c>
    </row>
    <row r="345" spans="29:33" x14ac:dyDescent="0.25">
      <c r="AC345" s="3" t="s">
        <v>42</v>
      </c>
      <c r="AD345" s="4" t="s">
        <v>306</v>
      </c>
      <c r="AE345" s="4" t="s">
        <v>470</v>
      </c>
      <c r="AF345" s="4" t="s">
        <v>494</v>
      </c>
      <c r="AG345" s="4">
        <v>21</v>
      </c>
    </row>
    <row r="346" spans="29:33" x14ac:dyDescent="0.25">
      <c r="AC346" s="3" t="s">
        <v>42</v>
      </c>
      <c r="AD346" s="4" t="s">
        <v>306</v>
      </c>
      <c r="AE346" s="4" t="s">
        <v>470</v>
      </c>
      <c r="AF346" s="4" t="s">
        <v>496</v>
      </c>
      <c r="AG346" s="4">
        <v>49</v>
      </c>
    </row>
    <row r="347" spans="29:33" x14ac:dyDescent="0.25">
      <c r="AC347" s="3" t="s">
        <v>42</v>
      </c>
      <c r="AD347" s="4" t="s">
        <v>306</v>
      </c>
      <c r="AE347" s="4" t="s">
        <v>470</v>
      </c>
      <c r="AF347" s="4" t="s">
        <v>497</v>
      </c>
      <c r="AG347" s="4">
        <v>85</v>
      </c>
    </row>
    <row r="348" spans="29:33" x14ac:dyDescent="0.25">
      <c r="AC348" s="3" t="s">
        <v>42</v>
      </c>
      <c r="AD348" s="4" t="s">
        <v>306</v>
      </c>
      <c r="AE348" s="4" t="s">
        <v>470</v>
      </c>
      <c r="AF348" s="4" t="s">
        <v>498</v>
      </c>
      <c r="AG348" s="4">
        <v>77</v>
      </c>
    </row>
    <row r="349" spans="29:33" x14ac:dyDescent="0.25">
      <c r="AC349" s="3" t="s">
        <v>42</v>
      </c>
      <c r="AD349" s="4" t="s">
        <v>306</v>
      </c>
      <c r="AE349" s="4" t="s">
        <v>470</v>
      </c>
      <c r="AF349" s="4" t="s">
        <v>499</v>
      </c>
      <c r="AG349" s="4">
        <v>178</v>
      </c>
    </row>
    <row r="350" spans="29:33" x14ac:dyDescent="0.25">
      <c r="AC350" s="3" t="s">
        <v>42</v>
      </c>
      <c r="AD350" s="4" t="s">
        <v>306</v>
      </c>
      <c r="AE350" s="4" t="s">
        <v>471</v>
      </c>
      <c r="AF350" s="4" t="s">
        <v>489</v>
      </c>
      <c r="AG350" s="4">
        <v>95</v>
      </c>
    </row>
    <row r="351" spans="29:33" x14ac:dyDescent="0.25">
      <c r="AC351" s="3" t="s">
        <v>42</v>
      </c>
      <c r="AD351" s="4" t="s">
        <v>306</v>
      </c>
      <c r="AE351" s="4" t="s">
        <v>471</v>
      </c>
      <c r="AF351" s="4" t="s">
        <v>490</v>
      </c>
      <c r="AG351" s="4">
        <v>179</v>
      </c>
    </row>
    <row r="352" spans="29:33" x14ac:dyDescent="0.25">
      <c r="AC352" s="3" t="s">
        <v>42</v>
      </c>
      <c r="AD352" s="4" t="s">
        <v>306</v>
      </c>
      <c r="AE352" s="4" t="s">
        <v>471</v>
      </c>
      <c r="AF352" s="4" t="s">
        <v>495</v>
      </c>
      <c r="AG352" s="4">
        <v>42</v>
      </c>
    </row>
    <row r="353" spans="29:33" x14ac:dyDescent="0.25">
      <c r="AC353" s="3" t="s">
        <v>42</v>
      </c>
      <c r="AD353" s="4" t="s">
        <v>306</v>
      </c>
      <c r="AE353" s="4" t="s">
        <v>471</v>
      </c>
      <c r="AF353" s="4" t="s">
        <v>491</v>
      </c>
      <c r="AG353" s="4">
        <v>81</v>
      </c>
    </row>
    <row r="354" spans="29:33" x14ac:dyDescent="0.25">
      <c r="AC354" s="3" t="s">
        <v>42</v>
      </c>
      <c r="AD354" s="4" t="s">
        <v>306</v>
      </c>
      <c r="AE354" s="4" t="s">
        <v>471</v>
      </c>
      <c r="AF354" s="4" t="s">
        <v>492</v>
      </c>
      <c r="AG354" s="4">
        <v>29</v>
      </c>
    </row>
    <row r="355" spans="29:33" x14ac:dyDescent="0.25">
      <c r="AC355" s="3" t="s">
        <v>42</v>
      </c>
      <c r="AD355" s="4" t="s">
        <v>306</v>
      </c>
      <c r="AE355" s="4" t="s">
        <v>471</v>
      </c>
      <c r="AF355" s="4" t="s">
        <v>493</v>
      </c>
      <c r="AG355" s="4">
        <v>31</v>
      </c>
    </row>
    <row r="356" spans="29:33" x14ac:dyDescent="0.25">
      <c r="AC356" s="3" t="s">
        <v>42</v>
      </c>
      <c r="AD356" s="4" t="s">
        <v>306</v>
      </c>
      <c r="AE356" s="4" t="s">
        <v>471</v>
      </c>
      <c r="AF356" s="4" t="s">
        <v>494</v>
      </c>
      <c r="AG356" s="4">
        <v>31</v>
      </c>
    </row>
    <row r="357" spans="29:33" x14ac:dyDescent="0.25">
      <c r="AC357" s="3" t="s">
        <v>42</v>
      </c>
      <c r="AD357" s="4" t="s">
        <v>306</v>
      </c>
      <c r="AE357" s="4" t="s">
        <v>471</v>
      </c>
      <c r="AF357" s="4" t="s">
        <v>496</v>
      </c>
      <c r="AG357" s="4">
        <v>74</v>
      </c>
    </row>
    <row r="358" spans="29:33" x14ac:dyDescent="0.25">
      <c r="AC358" s="3" t="s">
        <v>42</v>
      </c>
      <c r="AD358" s="4" t="s">
        <v>306</v>
      </c>
      <c r="AE358" s="4" t="s">
        <v>471</v>
      </c>
      <c r="AF358" s="4" t="s">
        <v>497</v>
      </c>
      <c r="AG358" s="4">
        <v>129</v>
      </c>
    </row>
    <row r="359" spans="29:33" x14ac:dyDescent="0.25">
      <c r="AC359" s="3" t="s">
        <v>42</v>
      </c>
      <c r="AD359" s="4" t="s">
        <v>306</v>
      </c>
      <c r="AE359" s="4" t="s">
        <v>471</v>
      </c>
      <c r="AF359" s="4" t="s">
        <v>498</v>
      </c>
      <c r="AG359" s="4">
        <v>117</v>
      </c>
    </row>
    <row r="360" spans="29:33" x14ac:dyDescent="0.25">
      <c r="AC360" s="3" t="s">
        <v>42</v>
      </c>
      <c r="AD360" s="4" t="s">
        <v>306</v>
      </c>
      <c r="AE360" s="4" t="s">
        <v>471</v>
      </c>
      <c r="AF360" s="4" t="s">
        <v>499</v>
      </c>
      <c r="AG360" s="4">
        <v>267</v>
      </c>
    </row>
    <row r="361" spans="29:33" x14ac:dyDescent="0.25">
      <c r="AC361" s="3" t="s">
        <v>42</v>
      </c>
      <c r="AD361" s="4" t="s">
        <v>306</v>
      </c>
      <c r="AE361" s="4" t="s">
        <v>481</v>
      </c>
      <c r="AF361" s="4" t="s">
        <v>489</v>
      </c>
      <c r="AG361" s="4">
        <v>126</v>
      </c>
    </row>
    <row r="362" spans="29:33" x14ac:dyDescent="0.25">
      <c r="AC362" s="3" t="s">
        <v>42</v>
      </c>
      <c r="AD362" s="4" t="s">
        <v>306</v>
      </c>
      <c r="AE362" s="4" t="s">
        <v>481</v>
      </c>
      <c r="AF362" s="4" t="s">
        <v>490</v>
      </c>
      <c r="AG362" s="4">
        <v>234</v>
      </c>
    </row>
    <row r="363" spans="29:33" x14ac:dyDescent="0.25">
      <c r="AC363" s="3" t="s">
        <v>42</v>
      </c>
      <c r="AD363" s="4" t="s">
        <v>306</v>
      </c>
      <c r="AE363" s="4" t="s">
        <v>481</v>
      </c>
      <c r="AF363" s="4" t="s">
        <v>495</v>
      </c>
      <c r="AG363" s="4">
        <v>56</v>
      </c>
    </row>
    <row r="364" spans="29:33" x14ac:dyDescent="0.25">
      <c r="AC364" s="3" t="s">
        <v>42</v>
      </c>
      <c r="AD364" s="4" t="s">
        <v>306</v>
      </c>
      <c r="AE364" s="4" t="s">
        <v>481</v>
      </c>
      <c r="AF364" s="4" t="s">
        <v>491</v>
      </c>
      <c r="AG364" s="4">
        <v>108</v>
      </c>
    </row>
    <row r="365" spans="29:33" x14ac:dyDescent="0.25">
      <c r="AC365" s="3" t="s">
        <v>42</v>
      </c>
      <c r="AD365" s="4" t="s">
        <v>306</v>
      </c>
      <c r="AE365" s="4" t="s">
        <v>481</v>
      </c>
      <c r="AF365" s="4" t="s">
        <v>492</v>
      </c>
      <c r="AG365" s="4">
        <v>40</v>
      </c>
    </row>
    <row r="366" spans="29:33" x14ac:dyDescent="0.25">
      <c r="AC366" s="3" t="s">
        <v>42</v>
      </c>
      <c r="AD366" s="4" t="s">
        <v>306</v>
      </c>
      <c r="AE366" s="4" t="s">
        <v>481</v>
      </c>
      <c r="AF366" s="4" t="s">
        <v>493</v>
      </c>
      <c r="AG366" s="4">
        <v>42</v>
      </c>
    </row>
    <row r="367" spans="29:33" x14ac:dyDescent="0.25">
      <c r="AC367" s="3" t="s">
        <v>42</v>
      </c>
      <c r="AD367" s="4" t="s">
        <v>306</v>
      </c>
      <c r="AE367" s="4" t="s">
        <v>481</v>
      </c>
      <c r="AF367" s="4" t="s">
        <v>494</v>
      </c>
      <c r="AG367" s="4">
        <v>42</v>
      </c>
    </row>
    <row r="368" spans="29:33" x14ac:dyDescent="0.25">
      <c r="AC368" s="3" t="s">
        <v>42</v>
      </c>
      <c r="AD368" s="4" t="s">
        <v>306</v>
      </c>
      <c r="AE368" s="4" t="s">
        <v>481</v>
      </c>
      <c r="AF368" s="4" t="s">
        <v>496</v>
      </c>
      <c r="AG368" s="4">
        <v>98</v>
      </c>
    </row>
    <row r="369" spans="29:33" x14ac:dyDescent="0.25">
      <c r="AC369" s="3" t="s">
        <v>42</v>
      </c>
      <c r="AD369" s="4" t="s">
        <v>306</v>
      </c>
      <c r="AE369" s="4" t="s">
        <v>481</v>
      </c>
      <c r="AF369" s="4" t="s">
        <v>497</v>
      </c>
      <c r="AG369" s="4">
        <v>170</v>
      </c>
    </row>
    <row r="370" spans="29:33" x14ac:dyDescent="0.25">
      <c r="AC370" s="3" t="s">
        <v>42</v>
      </c>
      <c r="AD370" s="4" t="s">
        <v>306</v>
      </c>
      <c r="AE370" s="4" t="s">
        <v>481</v>
      </c>
      <c r="AF370" s="4" t="s">
        <v>498</v>
      </c>
      <c r="AG370" s="4">
        <v>154</v>
      </c>
    </row>
    <row r="371" spans="29:33" x14ac:dyDescent="0.25">
      <c r="AC371" s="3" t="s">
        <v>42</v>
      </c>
      <c r="AD371" s="4" t="s">
        <v>306</v>
      </c>
      <c r="AE371" s="4" t="s">
        <v>481</v>
      </c>
      <c r="AF371" s="4" t="s">
        <v>499</v>
      </c>
      <c r="AG371" s="4">
        <v>356</v>
      </c>
    </row>
    <row r="372" spans="29:33" x14ac:dyDescent="0.25">
      <c r="AC372" s="3" t="s">
        <v>45</v>
      </c>
      <c r="AD372" s="3" t="s">
        <v>108</v>
      </c>
      <c r="AE372" s="4" t="s">
        <v>468</v>
      </c>
      <c r="AF372" s="4" t="s">
        <v>500</v>
      </c>
      <c r="AG372" s="4">
        <v>32</v>
      </c>
    </row>
    <row r="373" spans="29:33" x14ac:dyDescent="0.25">
      <c r="AC373" s="3" t="s">
        <v>45</v>
      </c>
      <c r="AD373" s="3" t="s">
        <v>108</v>
      </c>
      <c r="AE373" s="4" t="s">
        <v>468</v>
      </c>
      <c r="AF373" s="4" t="s">
        <v>489</v>
      </c>
      <c r="AG373" s="4">
        <v>25</v>
      </c>
    </row>
    <row r="374" spans="29:33" x14ac:dyDescent="0.25">
      <c r="AC374" s="3" t="s">
        <v>45</v>
      </c>
      <c r="AD374" s="3" t="s">
        <v>108</v>
      </c>
      <c r="AE374" s="4" t="s">
        <v>468</v>
      </c>
      <c r="AF374" s="4" t="s">
        <v>501</v>
      </c>
      <c r="AG374" s="4">
        <v>24</v>
      </c>
    </row>
    <row r="375" spans="29:33" x14ac:dyDescent="0.25">
      <c r="AC375" s="3" t="s">
        <v>45</v>
      </c>
      <c r="AD375" s="3" t="s">
        <v>108</v>
      </c>
      <c r="AE375" s="4" t="s">
        <v>468</v>
      </c>
      <c r="AF375" s="4" t="s">
        <v>502</v>
      </c>
      <c r="AG375" s="4">
        <v>59</v>
      </c>
    </row>
    <row r="376" spans="29:33" x14ac:dyDescent="0.25">
      <c r="AC376" s="3" t="s">
        <v>45</v>
      </c>
      <c r="AD376" s="3" t="s">
        <v>108</v>
      </c>
      <c r="AE376" s="4" t="s">
        <v>468</v>
      </c>
      <c r="AF376" s="4" t="s">
        <v>505</v>
      </c>
      <c r="AG376" s="4">
        <v>17</v>
      </c>
    </row>
    <row r="377" spans="29:33" x14ac:dyDescent="0.25">
      <c r="AC377" s="3" t="s">
        <v>45</v>
      </c>
      <c r="AD377" s="3" t="s">
        <v>108</v>
      </c>
      <c r="AE377" s="4" t="s">
        <v>468</v>
      </c>
      <c r="AF377" s="4" t="s">
        <v>506</v>
      </c>
      <c r="AG377" s="4">
        <v>20</v>
      </c>
    </row>
    <row r="378" spans="29:33" x14ac:dyDescent="0.25">
      <c r="AC378" s="3" t="s">
        <v>45</v>
      </c>
      <c r="AD378" s="3" t="s">
        <v>108</v>
      </c>
      <c r="AE378" s="4" t="s">
        <v>468</v>
      </c>
      <c r="AF378" s="4" t="s">
        <v>503</v>
      </c>
      <c r="AG378" s="4">
        <v>18</v>
      </c>
    </row>
    <row r="379" spans="29:33" x14ac:dyDescent="0.25">
      <c r="AC379" s="3" t="s">
        <v>45</v>
      </c>
      <c r="AD379" s="3" t="s">
        <v>108</v>
      </c>
      <c r="AE379" s="4" t="s">
        <v>468</v>
      </c>
      <c r="AF379" s="4" t="s">
        <v>504</v>
      </c>
      <c r="AG379" s="4">
        <v>24</v>
      </c>
    </row>
    <row r="380" spans="29:33" x14ac:dyDescent="0.25">
      <c r="AC380" s="3" t="s">
        <v>45</v>
      </c>
      <c r="AD380" s="3" t="s">
        <v>108</v>
      </c>
      <c r="AE380" s="4" t="s">
        <v>468</v>
      </c>
      <c r="AF380" s="4" t="s">
        <v>507</v>
      </c>
      <c r="AG380" s="4">
        <v>39</v>
      </c>
    </row>
    <row r="381" spans="29:33" x14ac:dyDescent="0.25">
      <c r="AC381" s="3" t="s">
        <v>45</v>
      </c>
      <c r="AD381" s="3" t="s">
        <v>108</v>
      </c>
      <c r="AE381" s="4" t="s">
        <v>468</v>
      </c>
      <c r="AF381" s="4" t="s">
        <v>508</v>
      </c>
      <c r="AG381" s="4">
        <v>70</v>
      </c>
    </row>
    <row r="382" spans="29:33" x14ac:dyDescent="0.25">
      <c r="AC382" s="3" t="s">
        <v>45</v>
      </c>
      <c r="AD382" s="3" t="s">
        <v>108</v>
      </c>
      <c r="AE382" s="4" t="s">
        <v>468</v>
      </c>
      <c r="AF382" s="4" t="s">
        <v>509</v>
      </c>
      <c r="AG382" s="4">
        <v>50</v>
      </c>
    </row>
    <row r="383" spans="29:33" x14ac:dyDescent="0.25">
      <c r="AC383" s="3" t="s">
        <v>45</v>
      </c>
      <c r="AD383" s="3" t="s">
        <v>108</v>
      </c>
      <c r="AE383" s="4" t="s">
        <v>468</v>
      </c>
      <c r="AF383" s="4" t="s">
        <v>510</v>
      </c>
      <c r="AG383" s="4">
        <v>81</v>
      </c>
    </row>
    <row r="384" spans="29:33" x14ac:dyDescent="0.25">
      <c r="AC384" s="3" t="s">
        <v>45</v>
      </c>
      <c r="AD384" s="3" t="s">
        <v>108</v>
      </c>
      <c r="AE384" s="4" t="s">
        <v>468</v>
      </c>
      <c r="AF384" s="4" t="s">
        <v>511</v>
      </c>
      <c r="AG384" s="4">
        <v>64</v>
      </c>
    </row>
    <row r="385" spans="29:33" x14ac:dyDescent="0.25">
      <c r="AC385" s="3" t="s">
        <v>45</v>
      </c>
      <c r="AD385" s="3" t="s">
        <v>108</v>
      </c>
      <c r="AE385" s="4" t="s">
        <v>468</v>
      </c>
      <c r="AF385" s="4" t="s">
        <v>570</v>
      </c>
      <c r="AG385" s="4">
        <v>100</v>
      </c>
    </row>
    <row r="386" spans="29:33" x14ac:dyDescent="0.25">
      <c r="AC386" s="3" t="s">
        <v>45</v>
      </c>
      <c r="AD386" s="3" t="s">
        <v>108</v>
      </c>
      <c r="AE386" s="4" t="s">
        <v>470</v>
      </c>
      <c r="AF386" s="4" t="s">
        <v>500</v>
      </c>
      <c r="AG386" s="4">
        <v>59</v>
      </c>
    </row>
    <row r="387" spans="29:33" x14ac:dyDescent="0.25">
      <c r="AC387" s="3" t="s">
        <v>45</v>
      </c>
      <c r="AD387" s="3" t="s">
        <v>108</v>
      </c>
      <c r="AE387" s="4" t="s">
        <v>470</v>
      </c>
      <c r="AF387" s="4" t="s">
        <v>489</v>
      </c>
      <c r="AG387" s="4">
        <v>48</v>
      </c>
    </row>
    <row r="388" spans="29:33" x14ac:dyDescent="0.25">
      <c r="AC388" s="3" t="s">
        <v>45</v>
      </c>
      <c r="AD388" s="3" t="s">
        <v>108</v>
      </c>
      <c r="AE388" s="4" t="s">
        <v>470</v>
      </c>
      <c r="AF388" s="4" t="s">
        <v>501</v>
      </c>
      <c r="AG388" s="4">
        <v>43</v>
      </c>
    </row>
    <row r="389" spans="29:33" x14ac:dyDescent="0.25">
      <c r="AC389" s="3" t="s">
        <v>45</v>
      </c>
      <c r="AD389" s="3" t="s">
        <v>108</v>
      </c>
      <c r="AE389" s="4" t="s">
        <v>470</v>
      </c>
      <c r="AF389" s="4" t="s">
        <v>502</v>
      </c>
      <c r="AG389" s="4">
        <v>98</v>
      </c>
    </row>
    <row r="390" spans="29:33" x14ac:dyDescent="0.25">
      <c r="AC390" s="3" t="s">
        <v>45</v>
      </c>
      <c r="AD390" s="3" t="s">
        <v>108</v>
      </c>
      <c r="AE390" s="4" t="s">
        <v>470</v>
      </c>
      <c r="AF390" s="4" t="s">
        <v>505</v>
      </c>
      <c r="AG390" s="4">
        <v>36</v>
      </c>
    </row>
    <row r="391" spans="29:33" x14ac:dyDescent="0.25">
      <c r="AC391" s="3" t="s">
        <v>45</v>
      </c>
      <c r="AD391" s="3" t="s">
        <v>108</v>
      </c>
      <c r="AE391" s="4" t="s">
        <v>470</v>
      </c>
      <c r="AF391" s="4" t="s">
        <v>506</v>
      </c>
      <c r="AG391" s="4">
        <v>41</v>
      </c>
    </row>
    <row r="392" spans="29:33" x14ac:dyDescent="0.25">
      <c r="AC392" s="3" t="s">
        <v>45</v>
      </c>
      <c r="AD392" s="3" t="s">
        <v>108</v>
      </c>
      <c r="AE392" s="4" t="s">
        <v>470</v>
      </c>
      <c r="AF392" s="4" t="s">
        <v>503</v>
      </c>
      <c r="AG392" s="4">
        <v>31</v>
      </c>
    </row>
    <row r="393" spans="29:33" x14ac:dyDescent="0.25">
      <c r="AC393" s="3" t="s">
        <v>45</v>
      </c>
      <c r="AD393" s="3" t="s">
        <v>108</v>
      </c>
      <c r="AE393" s="4" t="s">
        <v>470</v>
      </c>
      <c r="AF393" s="4" t="s">
        <v>504</v>
      </c>
      <c r="AG393" s="4">
        <v>43</v>
      </c>
    </row>
    <row r="394" spans="29:33" x14ac:dyDescent="0.25">
      <c r="AC394" s="3" t="s">
        <v>45</v>
      </c>
      <c r="AD394" s="3" t="s">
        <v>108</v>
      </c>
      <c r="AE394" s="4" t="s">
        <v>470</v>
      </c>
      <c r="AF394" s="4" t="s">
        <v>507</v>
      </c>
      <c r="AG394" s="4">
        <v>75</v>
      </c>
    </row>
    <row r="395" spans="29:33" x14ac:dyDescent="0.25">
      <c r="AC395" s="3" t="s">
        <v>45</v>
      </c>
      <c r="AD395" s="3" t="s">
        <v>108</v>
      </c>
      <c r="AE395" s="4" t="s">
        <v>470</v>
      </c>
      <c r="AF395" s="4" t="s">
        <v>508</v>
      </c>
      <c r="AG395" s="4">
        <v>118</v>
      </c>
    </row>
    <row r="396" spans="29:33" x14ac:dyDescent="0.25">
      <c r="AC396" s="3" t="s">
        <v>45</v>
      </c>
      <c r="AD396" s="3" t="s">
        <v>108</v>
      </c>
      <c r="AE396" s="4" t="s">
        <v>470</v>
      </c>
      <c r="AF396" s="4" t="s">
        <v>509</v>
      </c>
      <c r="AG396" s="4">
        <v>88</v>
      </c>
    </row>
    <row r="397" spans="29:33" x14ac:dyDescent="0.25">
      <c r="AC397" s="3" t="s">
        <v>45</v>
      </c>
      <c r="AD397" s="3" t="s">
        <v>108</v>
      </c>
      <c r="AE397" s="4" t="s">
        <v>470</v>
      </c>
      <c r="AF397" s="4" t="s">
        <v>510</v>
      </c>
      <c r="AG397" s="4">
        <v>135</v>
      </c>
    </row>
    <row r="398" spans="29:33" x14ac:dyDescent="0.25">
      <c r="AC398" s="3" t="s">
        <v>45</v>
      </c>
      <c r="AD398" s="3" t="s">
        <v>108</v>
      </c>
      <c r="AE398" s="4" t="s">
        <v>470</v>
      </c>
      <c r="AF398" s="4" t="s">
        <v>511</v>
      </c>
      <c r="AG398" s="4">
        <v>104</v>
      </c>
    </row>
    <row r="399" spans="29:33" x14ac:dyDescent="0.25">
      <c r="AC399" s="3" t="s">
        <v>45</v>
      </c>
      <c r="AD399" s="3" t="s">
        <v>108</v>
      </c>
      <c r="AE399" s="4" t="s">
        <v>470</v>
      </c>
      <c r="AF399" s="4" t="s">
        <v>570</v>
      </c>
      <c r="AG399" s="4">
        <v>160</v>
      </c>
    </row>
    <row r="400" spans="29:33" x14ac:dyDescent="0.25">
      <c r="AC400" s="3" t="s">
        <v>45</v>
      </c>
      <c r="AD400" s="3" t="s">
        <v>108</v>
      </c>
      <c r="AE400" s="4" t="s">
        <v>471</v>
      </c>
      <c r="AF400" s="4" t="s">
        <v>500</v>
      </c>
      <c r="AG400" s="4">
        <v>88</v>
      </c>
    </row>
    <row r="401" spans="29:33" x14ac:dyDescent="0.25">
      <c r="AC401" s="3" t="s">
        <v>45</v>
      </c>
      <c r="AD401" s="3" t="s">
        <v>108</v>
      </c>
      <c r="AE401" s="4" t="s">
        <v>471</v>
      </c>
      <c r="AF401" s="4" t="s">
        <v>489</v>
      </c>
      <c r="AG401" s="4">
        <v>72</v>
      </c>
    </row>
    <row r="402" spans="29:33" x14ac:dyDescent="0.25">
      <c r="AC402" s="3" t="s">
        <v>45</v>
      </c>
      <c r="AD402" s="3" t="s">
        <v>108</v>
      </c>
      <c r="AE402" s="4" t="s">
        <v>471</v>
      </c>
      <c r="AF402" s="4" t="s">
        <v>501</v>
      </c>
      <c r="AG402" s="4">
        <v>63</v>
      </c>
    </row>
    <row r="403" spans="29:33" x14ac:dyDescent="0.25">
      <c r="AC403" s="3" t="s">
        <v>45</v>
      </c>
      <c r="AD403" s="3" t="s">
        <v>108</v>
      </c>
      <c r="AE403" s="4" t="s">
        <v>471</v>
      </c>
      <c r="AF403" s="4" t="s">
        <v>502</v>
      </c>
      <c r="AG403" s="4">
        <v>157</v>
      </c>
    </row>
    <row r="404" spans="29:33" x14ac:dyDescent="0.25">
      <c r="AC404" s="3" t="s">
        <v>45</v>
      </c>
      <c r="AD404" s="3" t="s">
        <v>108</v>
      </c>
      <c r="AE404" s="4" t="s">
        <v>471</v>
      </c>
      <c r="AF404" s="4" t="s">
        <v>505</v>
      </c>
      <c r="AG404" s="4">
        <v>53</v>
      </c>
    </row>
    <row r="405" spans="29:33" x14ac:dyDescent="0.25">
      <c r="AC405" s="3" t="s">
        <v>45</v>
      </c>
      <c r="AD405" s="3" t="s">
        <v>108</v>
      </c>
      <c r="AE405" s="4" t="s">
        <v>471</v>
      </c>
      <c r="AF405" s="4" t="s">
        <v>506</v>
      </c>
      <c r="AG405" s="4">
        <v>61</v>
      </c>
    </row>
    <row r="406" spans="29:33" x14ac:dyDescent="0.25">
      <c r="AC406" s="3" t="s">
        <v>45</v>
      </c>
      <c r="AD406" s="3" t="s">
        <v>108</v>
      </c>
      <c r="AE406" s="4" t="s">
        <v>471</v>
      </c>
      <c r="AF406" s="4" t="s">
        <v>503</v>
      </c>
      <c r="AG406" s="4">
        <v>45</v>
      </c>
    </row>
    <row r="407" spans="29:33" x14ac:dyDescent="0.25">
      <c r="AC407" s="3" t="s">
        <v>45</v>
      </c>
      <c r="AD407" s="3" t="s">
        <v>108</v>
      </c>
      <c r="AE407" s="4" t="s">
        <v>471</v>
      </c>
      <c r="AF407" s="4" t="s">
        <v>504</v>
      </c>
      <c r="AG407" s="4">
        <v>63</v>
      </c>
    </row>
    <row r="408" spans="29:33" x14ac:dyDescent="0.25">
      <c r="AC408" s="3" t="s">
        <v>45</v>
      </c>
      <c r="AD408" s="3" t="s">
        <v>108</v>
      </c>
      <c r="AE408" s="4" t="s">
        <v>471</v>
      </c>
      <c r="AF408" s="4" t="s">
        <v>507</v>
      </c>
      <c r="AG408" s="4">
        <v>107</v>
      </c>
    </row>
    <row r="409" spans="29:33" x14ac:dyDescent="0.25">
      <c r="AC409" s="3" t="s">
        <v>45</v>
      </c>
      <c r="AD409" s="3" t="s">
        <v>108</v>
      </c>
      <c r="AE409" s="4" t="s">
        <v>471</v>
      </c>
      <c r="AF409" s="4" t="s">
        <v>508</v>
      </c>
      <c r="AG409" s="4">
        <v>188</v>
      </c>
    </row>
    <row r="410" spans="29:33" x14ac:dyDescent="0.25">
      <c r="AC410" s="3" t="s">
        <v>45</v>
      </c>
      <c r="AD410" s="3" t="s">
        <v>108</v>
      </c>
      <c r="AE410" s="4" t="s">
        <v>471</v>
      </c>
      <c r="AF410" s="4" t="s">
        <v>509</v>
      </c>
      <c r="AG410" s="4">
        <v>138</v>
      </c>
    </row>
    <row r="411" spans="29:33" x14ac:dyDescent="0.25">
      <c r="AC411" s="3" t="s">
        <v>45</v>
      </c>
      <c r="AD411" s="3" t="s">
        <v>108</v>
      </c>
      <c r="AE411" s="4" t="s">
        <v>471</v>
      </c>
      <c r="AF411" s="4" t="s">
        <v>510</v>
      </c>
      <c r="AG411" s="4">
        <v>216</v>
      </c>
    </row>
    <row r="412" spans="29:33" x14ac:dyDescent="0.25">
      <c r="AC412" s="3" t="s">
        <v>45</v>
      </c>
      <c r="AD412" s="3" t="s">
        <v>108</v>
      </c>
      <c r="AE412" s="4" t="s">
        <v>471</v>
      </c>
      <c r="AF412" s="4" t="s">
        <v>511</v>
      </c>
      <c r="AG412" s="4">
        <v>168</v>
      </c>
    </row>
    <row r="413" spans="29:33" x14ac:dyDescent="0.25">
      <c r="AC413" s="3" t="s">
        <v>45</v>
      </c>
      <c r="AD413" s="3" t="s">
        <v>108</v>
      </c>
      <c r="AE413" s="4" t="s">
        <v>471</v>
      </c>
      <c r="AF413" s="4" t="s">
        <v>570</v>
      </c>
      <c r="AG413" s="4">
        <v>260</v>
      </c>
    </row>
    <row r="414" spans="29:33" x14ac:dyDescent="0.25">
      <c r="AC414" s="3" t="s">
        <v>45</v>
      </c>
      <c r="AD414" s="3" t="s">
        <v>108</v>
      </c>
      <c r="AE414" s="4" t="s">
        <v>481</v>
      </c>
      <c r="AF414" s="4" t="s">
        <v>500</v>
      </c>
      <c r="AG414" s="4">
        <v>117</v>
      </c>
    </row>
    <row r="415" spans="29:33" x14ac:dyDescent="0.25">
      <c r="AC415" s="3" t="s">
        <v>45</v>
      </c>
      <c r="AD415" s="3" t="s">
        <v>108</v>
      </c>
      <c r="AE415" s="4" t="s">
        <v>481</v>
      </c>
      <c r="AF415" s="4" t="s">
        <v>489</v>
      </c>
      <c r="AG415" s="4">
        <v>97</v>
      </c>
    </row>
    <row r="416" spans="29:33" x14ac:dyDescent="0.25">
      <c r="AC416" s="3" t="s">
        <v>45</v>
      </c>
      <c r="AD416" s="3" t="s">
        <v>108</v>
      </c>
      <c r="AE416" s="4" t="s">
        <v>481</v>
      </c>
      <c r="AF416" s="4" t="s">
        <v>501</v>
      </c>
      <c r="AG416" s="4">
        <v>85</v>
      </c>
    </row>
    <row r="417" spans="29:33" x14ac:dyDescent="0.25">
      <c r="AC417" s="3" t="s">
        <v>45</v>
      </c>
      <c r="AD417" s="3" t="s">
        <v>108</v>
      </c>
      <c r="AE417" s="4" t="s">
        <v>481</v>
      </c>
      <c r="AF417" s="4" t="s">
        <v>502</v>
      </c>
      <c r="AG417" s="4">
        <f>98*2</f>
        <v>196</v>
      </c>
    </row>
    <row r="418" spans="29:33" x14ac:dyDescent="0.25">
      <c r="AC418" s="3" t="s">
        <v>45</v>
      </c>
      <c r="AD418" s="3" t="s">
        <v>108</v>
      </c>
      <c r="AE418" s="4" t="s">
        <v>481</v>
      </c>
      <c r="AF418" s="4" t="s">
        <v>505</v>
      </c>
      <c r="AG418" s="4">
        <v>72</v>
      </c>
    </row>
    <row r="419" spans="29:33" x14ac:dyDescent="0.25">
      <c r="AC419" s="3" t="s">
        <v>45</v>
      </c>
      <c r="AD419" s="3" t="s">
        <v>108</v>
      </c>
      <c r="AE419" s="4" t="s">
        <v>481</v>
      </c>
      <c r="AF419" s="4" t="s">
        <v>506</v>
      </c>
      <c r="AG419" s="4">
        <v>82</v>
      </c>
    </row>
    <row r="420" spans="29:33" x14ac:dyDescent="0.25">
      <c r="AC420" s="3" t="s">
        <v>45</v>
      </c>
      <c r="AD420" s="3" t="s">
        <v>108</v>
      </c>
      <c r="AE420" s="4" t="s">
        <v>481</v>
      </c>
      <c r="AF420" s="4" t="s">
        <v>503</v>
      </c>
      <c r="AG420" s="4">
        <v>57</v>
      </c>
    </row>
    <row r="421" spans="29:33" x14ac:dyDescent="0.25">
      <c r="AC421" s="3" t="s">
        <v>45</v>
      </c>
      <c r="AD421" s="3" t="s">
        <v>108</v>
      </c>
      <c r="AE421" s="4" t="s">
        <v>481</v>
      </c>
      <c r="AF421" s="4" t="s">
        <v>504</v>
      </c>
      <c r="AG421" s="4">
        <v>85</v>
      </c>
    </row>
    <row r="422" spans="29:33" x14ac:dyDescent="0.25">
      <c r="AC422" s="3" t="s">
        <v>45</v>
      </c>
      <c r="AD422" s="3" t="s">
        <v>108</v>
      </c>
      <c r="AE422" s="4" t="s">
        <v>481</v>
      </c>
      <c r="AF422" s="4" t="s">
        <v>507</v>
      </c>
      <c r="AG422" s="4">
        <v>116</v>
      </c>
    </row>
    <row r="423" spans="29:33" x14ac:dyDescent="0.25">
      <c r="AC423" s="3" t="s">
        <v>45</v>
      </c>
      <c r="AD423" s="3" t="s">
        <v>108</v>
      </c>
      <c r="AE423" s="4" t="s">
        <v>481</v>
      </c>
      <c r="AF423" s="4" t="s">
        <v>508</v>
      </c>
      <c r="AG423" s="4">
        <v>236</v>
      </c>
    </row>
    <row r="424" spans="29:33" x14ac:dyDescent="0.25">
      <c r="AC424" s="3" t="s">
        <v>45</v>
      </c>
      <c r="AD424" s="3" t="s">
        <v>108</v>
      </c>
      <c r="AE424" s="4" t="s">
        <v>481</v>
      </c>
      <c r="AF424" s="4" t="s">
        <v>509</v>
      </c>
      <c r="AG424" s="4">
        <v>176</v>
      </c>
    </row>
    <row r="425" spans="29:33" x14ac:dyDescent="0.25">
      <c r="AC425" s="3" t="s">
        <v>45</v>
      </c>
      <c r="AD425" s="3" t="s">
        <v>108</v>
      </c>
      <c r="AE425" s="4" t="s">
        <v>481</v>
      </c>
      <c r="AF425" s="4" t="s">
        <v>510</v>
      </c>
      <c r="AG425" s="4">
        <v>270</v>
      </c>
    </row>
    <row r="426" spans="29:33" x14ac:dyDescent="0.25">
      <c r="AC426" s="3" t="s">
        <v>45</v>
      </c>
      <c r="AD426" s="3" t="s">
        <v>108</v>
      </c>
      <c r="AE426" s="4" t="s">
        <v>481</v>
      </c>
      <c r="AF426" s="4" t="s">
        <v>511</v>
      </c>
      <c r="AG426" s="4">
        <v>208</v>
      </c>
    </row>
    <row r="427" spans="29:33" x14ac:dyDescent="0.25">
      <c r="AC427" s="3" t="s">
        <v>45</v>
      </c>
      <c r="AD427" s="3" t="s">
        <v>108</v>
      </c>
      <c r="AE427" s="4" t="s">
        <v>481</v>
      </c>
      <c r="AF427" s="4" t="s">
        <v>570</v>
      </c>
      <c r="AG427" s="4">
        <v>320</v>
      </c>
    </row>
    <row r="428" spans="29:33" x14ac:dyDescent="0.25">
      <c r="AC428" s="3" t="s">
        <v>45</v>
      </c>
      <c r="AD428" s="3" t="s">
        <v>111</v>
      </c>
      <c r="AE428" s="4" t="s">
        <v>468</v>
      </c>
      <c r="AF428" s="4" t="s">
        <v>500</v>
      </c>
      <c r="AG428" s="4">
        <v>32</v>
      </c>
    </row>
    <row r="429" spans="29:33" x14ac:dyDescent="0.25">
      <c r="AC429" s="3" t="s">
        <v>45</v>
      </c>
      <c r="AD429" s="3" t="s">
        <v>111</v>
      </c>
      <c r="AE429" s="4" t="s">
        <v>468</v>
      </c>
      <c r="AF429" s="4" t="s">
        <v>489</v>
      </c>
      <c r="AG429" s="4">
        <v>25</v>
      </c>
    </row>
    <row r="430" spans="29:33" x14ac:dyDescent="0.25">
      <c r="AC430" s="3" t="s">
        <v>45</v>
      </c>
      <c r="AD430" s="3" t="s">
        <v>111</v>
      </c>
      <c r="AE430" s="4" t="s">
        <v>468</v>
      </c>
      <c r="AF430" s="4" t="s">
        <v>501</v>
      </c>
      <c r="AG430" s="4">
        <v>24</v>
      </c>
    </row>
    <row r="431" spans="29:33" x14ac:dyDescent="0.25">
      <c r="AC431" s="3" t="s">
        <v>45</v>
      </c>
      <c r="AD431" s="3" t="s">
        <v>111</v>
      </c>
      <c r="AE431" s="4" t="s">
        <v>468</v>
      </c>
      <c r="AF431" s="4" t="s">
        <v>502</v>
      </c>
      <c r="AG431" s="4">
        <v>59</v>
      </c>
    </row>
    <row r="432" spans="29:33" x14ac:dyDescent="0.25">
      <c r="AC432" s="3" t="s">
        <v>45</v>
      </c>
      <c r="AD432" s="3" t="s">
        <v>111</v>
      </c>
      <c r="AE432" s="4" t="s">
        <v>468</v>
      </c>
      <c r="AF432" s="4" t="s">
        <v>505</v>
      </c>
      <c r="AG432" s="4">
        <v>17</v>
      </c>
    </row>
    <row r="433" spans="29:33" x14ac:dyDescent="0.25">
      <c r="AC433" s="3" t="s">
        <v>45</v>
      </c>
      <c r="AD433" s="3" t="s">
        <v>111</v>
      </c>
      <c r="AE433" s="4" t="s">
        <v>468</v>
      </c>
      <c r="AF433" s="4" t="s">
        <v>506</v>
      </c>
      <c r="AG433" s="4">
        <v>20</v>
      </c>
    </row>
    <row r="434" spans="29:33" x14ac:dyDescent="0.25">
      <c r="AC434" s="3" t="s">
        <v>45</v>
      </c>
      <c r="AD434" s="3" t="s">
        <v>111</v>
      </c>
      <c r="AE434" s="4" t="s">
        <v>468</v>
      </c>
      <c r="AF434" s="4" t="s">
        <v>503</v>
      </c>
      <c r="AG434" s="4">
        <v>18</v>
      </c>
    </row>
    <row r="435" spans="29:33" x14ac:dyDescent="0.25">
      <c r="AC435" s="3" t="s">
        <v>45</v>
      </c>
      <c r="AD435" s="3" t="s">
        <v>111</v>
      </c>
      <c r="AE435" s="4" t="s">
        <v>468</v>
      </c>
      <c r="AF435" s="4" t="s">
        <v>504</v>
      </c>
      <c r="AG435" s="4">
        <v>24</v>
      </c>
    </row>
    <row r="436" spans="29:33" x14ac:dyDescent="0.25">
      <c r="AC436" s="3" t="s">
        <v>45</v>
      </c>
      <c r="AD436" s="3" t="s">
        <v>111</v>
      </c>
      <c r="AE436" s="4" t="s">
        <v>468</v>
      </c>
      <c r="AF436" s="4" t="s">
        <v>507</v>
      </c>
      <c r="AG436" s="4">
        <v>39</v>
      </c>
    </row>
    <row r="437" spans="29:33" x14ac:dyDescent="0.25">
      <c r="AC437" s="3" t="s">
        <v>45</v>
      </c>
      <c r="AD437" s="3" t="s">
        <v>111</v>
      </c>
      <c r="AE437" s="4" t="s">
        <v>468</v>
      </c>
      <c r="AF437" s="4" t="s">
        <v>508</v>
      </c>
      <c r="AG437" s="4">
        <v>70</v>
      </c>
    </row>
    <row r="438" spans="29:33" x14ac:dyDescent="0.25">
      <c r="AC438" s="3" t="s">
        <v>45</v>
      </c>
      <c r="AD438" s="3" t="s">
        <v>111</v>
      </c>
      <c r="AE438" s="4" t="s">
        <v>468</v>
      </c>
      <c r="AF438" s="4" t="s">
        <v>509</v>
      </c>
      <c r="AG438" s="4">
        <v>50</v>
      </c>
    </row>
    <row r="439" spans="29:33" x14ac:dyDescent="0.25">
      <c r="AC439" s="3" t="s">
        <v>45</v>
      </c>
      <c r="AD439" s="3" t="s">
        <v>111</v>
      </c>
      <c r="AE439" s="4" t="s">
        <v>468</v>
      </c>
      <c r="AF439" s="4" t="s">
        <v>510</v>
      </c>
      <c r="AG439" s="4">
        <v>81</v>
      </c>
    </row>
    <row r="440" spans="29:33" x14ac:dyDescent="0.25">
      <c r="AC440" s="3" t="s">
        <v>45</v>
      </c>
      <c r="AD440" s="3" t="s">
        <v>111</v>
      </c>
      <c r="AE440" s="4" t="s">
        <v>468</v>
      </c>
      <c r="AF440" s="4" t="s">
        <v>511</v>
      </c>
      <c r="AG440" s="4">
        <v>64</v>
      </c>
    </row>
    <row r="441" spans="29:33" x14ac:dyDescent="0.25">
      <c r="AC441" s="3" t="s">
        <v>45</v>
      </c>
      <c r="AD441" s="3" t="s">
        <v>111</v>
      </c>
      <c r="AE441" s="4" t="s">
        <v>468</v>
      </c>
      <c r="AF441" s="4" t="s">
        <v>570</v>
      </c>
      <c r="AG441" s="4">
        <v>100</v>
      </c>
    </row>
    <row r="442" spans="29:33" x14ac:dyDescent="0.25">
      <c r="AC442" s="3" t="s">
        <v>45</v>
      </c>
      <c r="AD442" s="3" t="s">
        <v>111</v>
      </c>
      <c r="AE442" s="4" t="s">
        <v>470</v>
      </c>
      <c r="AF442" s="4" t="s">
        <v>500</v>
      </c>
      <c r="AG442" s="4">
        <v>52</v>
      </c>
    </row>
    <row r="443" spans="29:33" x14ac:dyDescent="0.25">
      <c r="AC443" s="3" t="s">
        <v>45</v>
      </c>
      <c r="AD443" s="3" t="s">
        <v>111</v>
      </c>
      <c r="AE443" s="4" t="s">
        <v>470</v>
      </c>
      <c r="AF443" s="4" t="s">
        <v>489</v>
      </c>
      <c r="AG443" s="4">
        <v>48</v>
      </c>
    </row>
    <row r="444" spans="29:33" x14ac:dyDescent="0.25">
      <c r="AC444" s="3" t="s">
        <v>45</v>
      </c>
      <c r="AD444" s="3" t="s">
        <v>111</v>
      </c>
      <c r="AE444" s="4" t="s">
        <v>470</v>
      </c>
      <c r="AF444" s="4" t="s">
        <v>501</v>
      </c>
      <c r="AG444" s="4">
        <v>43</v>
      </c>
    </row>
    <row r="445" spans="29:33" x14ac:dyDescent="0.25">
      <c r="AC445" s="3" t="s">
        <v>45</v>
      </c>
      <c r="AD445" s="3" t="s">
        <v>111</v>
      </c>
      <c r="AE445" s="4" t="s">
        <v>470</v>
      </c>
      <c r="AF445" s="4" t="s">
        <v>502</v>
      </c>
      <c r="AG445" s="4">
        <v>98</v>
      </c>
    </row>
    <row r="446" spans="29:33" x14ac:dyDescent="0.25">
      <c r="AC446" s="3" t="s">
        <v>45</v>
      </c>
      <c r="AD446" s="3" t="s">
        <v>111</v>
      </c>
      <c r="AE446" s="4" t="s">
        <v>470</v>
      </c>
      <c r="AF446" s="4" t="s">
        <v>505</v>
      </c>
      <c r="AG446" s="4">
        <v>36</v>
      </c>
    </row>
    <row r="447" spans="29:33" x14ac:dyDescent="0.25">
      <c r="AC447" s="3" t="s">
        <v>45</v>
      </c>
      <c r="AD447" s="3" t="s">
        <v>111</v>
      </c>
      <c r="AE447" s="4" t="s">
        <v>470</v>
      </c>
      <c r="AF447" s="4" t="s">
        <v>506</v>
      </c>
      <c r="AG447" s="4">
        <v>41</v>
      </c>
    </row>
    <row r="448" spans="29:33" x14ac:dyDescent="0.25">
      <c r="AC448" s="3" t="s">
        <v>45</v>
      </c>
      <c r="AD448" s="3" t="s">
        <v>111</v>
      </c>
      <c r="AE448" s="4" t="s">
        <v>470</v>
      </c>
      <c r="AF448" s="4" t="s">
        <v>503</v>
      </c>
      <c r="AG448" s="4">
        <v>31</v>
      </c>
    </row>
    <row r="449" spans="29:33" x14ac:dyDescent="0.25">
      <c r="AC449" s="3" t="s">
        <v>45</v>
      </c>
      <c r="AD449" s="3" t="s">
        <v>111</v>
      </c>
      <c r="AE449" s="4" t="s">
        <v>470</v>
      </c>
      <c r="AF449" s="4" t="s">
        <v>504</v>
      </c>
      <c r="AG449" s="4">
        <v>43</v>
      </c>
    </row>
    <row r="450" spans="29:33" x14ac:dyDescent="0.25">
      <c r="AC450" s="3" t="s">
        <v>45</v>
      </c>
      <c r="AD450" s="3" t="s">
        <v>111</v>
      </c>
      <c r="AE450" s="4" t="s">
        <v>470</v>
      </c>
      <c r="AF450" s="4" t="s">
        <v>507</v>
      </c>
      <c r="AG450" s="4">
        <v>75</v>
      </c>
    </row>
    <row r="451" spans="29:33" x14ac:dyDescent="0.25">
      <c r="AC451" s="3" t="s">
        <v>45</v>
      </c>
      <c r="AD451" s="3" t="s">
        <v>111</v>
      </c>
      <c r="AE451" s="4" t="s">
        <v>470</v>
      </c>
      <c r="AF451" s="4" t="s">
        <v>508</v>
      </c>
      <c r="AG451" s="4">
        <v>118</v>
      </c>
    </row>
    <row r="452" spans="29:33" x14ac:dyDescent="0.25">
      <c r="AC452" s="3" t="s">
        <v>45</v>
      </c>
      <c r="AD452" s="3" t="s">
        <v>111</v>
      </c>
      <c r="AE452" s="4" t="s">
        <v>470</v>
      </c>
      <c r="AF452" s="4" t="s">
        <v>509</v>
      </c>
      <c r="AG452" s="4">
        <v>88</v>
      </c>
    </row>
    <row r="453" spans="29:33" x14ac:dyDescent="0.25">
      <c r="AC453" s="3" t="s">
        <v>45</v>
      </c>
      <c r="AD453" s="3" t="s">
        <v>111</v>
      </c>
      <c r="AE453" s="4" t="s">
        <v>470</v>
      </c>
      <c r="AF453" s="4" t="s">
        <v>510</v>
      </c>
      <c r="AG453" s="4">
        <v>135</v>
      </c>
    </row>
    <row r="454" spans="29:33" x14ac:dyDescent="0.25">
      <c r="AC454" s="3" t="s">
        <v>45</v>
      </c>
      <c r="AD454" s="3" t="s">
        <v>111</v>
      </c>
      <c r="AE454" s="4" t="s">
        <v>470</v>
      </c>
      <c r="AF454" s="4" t="s">
        <v>511</v>
      </c>
      <c r="AG454" s="4">
        <v>104</v>
      </c>
    </row>
    <row r="455" spans="29:33" x14ac:dyDescent="0.25">
      <c r="AC455" s="3" t="s">
        <v>45</v>
      </c>
      <c r="AD455" s="3" t="s">
        <v>111</v>
      </c>
      <c r="AE455" s="4" t="s">
        <v>470</v>
      </c>
      <c r="AF455" s="4" t="s">
        <v>570</v>
      </c>
      <c r="AG455" s="4">
        <v>160</v>
      </c>
    </row>
    <row r="456" spans="29:33" x14ac:dyDescent="0.25">
      <c r="AC456" s="3" t="s">
        <v>45</v>
      </c>
      <c r="AD456" s="3" t="s">
        <v>111</v>
      </c>
      <c r="AE456" s="4" t="s">
        <v>471</v>
      </c>
      <c r="AF456" s="4" t="s">
        <v>500</v>
      </c>
      <c r="AG456" s="4">
        <v>78</v>
      </c>
    </row>
    <row r="457" spans="29:33" x14ac:dyDescent="0.25">
      <c r="AC457" s="3" t="s">
        <v>45</v>
      </c>
      <c r="AD457" s="3" t="s">
        <v>111</v>
      </c>
      <c r="AE457" s="4" t="s">
        <v>471</v>
      </c>
      <c r="AF457" s="4" t="s">
        <v>489</v>
      </c>
      <c r="AG457" s="4">
        <v>72</v>
      </c>
    </row>
    <row r="458" spans="29:33" x14ac:dyDescent="0.25">
      <c r="AC458" s="3" t="s">
        <v>45</v>
      </c>
      <c r="AD458" s="3" t="s">
        <v>111</v>
      </c>
      <c r="AE458" s="4" t="s">
        <v>471</v>
      </c>
      <c r="AF458" s="4" t="s">
        <v>501</v>
      </c>
      <c r="AG458" s="4">
        <v>63</v>
      </c>
    </row>
    <row r="459" spans="29:33" x14ac:dyDescent="0.25">
      <c r="AC459" s="3" t="s">
        <v>45</v>
      </c>
      <c r="AD459" s="3" t="s">
        <v>111</v>
      </c>
      <c r="AE459" s="4" t="s">
        <v>471</v>
      </c>
      <c r="AF459" s="4" t="s">
        <v>502</v>
      </c>
      <c r="AG459" s="4">
        <v>157</v>
      </c>
    </row>
    <row r="460" spans="29:33" x14ac:dyDescent="0.25">
      <c r="AC460" s="3" t="s">
        <v>45</v>
      </c>
      <c r="AD460" s="3" t="s">
        <v>111</v>
      </c>
      <c r="AE460" s="4" t="s">
        <v>471</v>
      </c>
      <c r="AF460" s="4" t="s">
        <v>505</v>
      </c>
      <c r="AG460" s="4">
        <v>53</v>
      </c>
    </row>
    <row r="461" spans="29:33" x14ac:dyDescent="0.25">
      <c r="AC461" s="3" t="s">
        <v>45</v>
      </c>
      <c r="AD461" s="3" t="s">
        <v>111</v>
      </c>
      <c r="AE461" s="4" t="s">
        <v>471</v>
      </c>
      <c r="AF461" s="4" t="s">
        <v>506</v>
      </c>
      <c r="AG461" s="4">
        <v>61</v>
      </c>
    </row>
    <row r="462" spans="29:33" x14ac:dyDescent="0.25">
      <c r="AC462" s="3" t="s">
        <v>45</v>
      </c>
      <c r="AD462" s="3" t="s">
        <v>111</v>
      </c>
      <c r="AE462" s="4" t="s">
        <v>471</v>
      </c>
      <c r="AF462" s="4" t="s">
        <v>503</v>
      </c>
      <c r="AG462" s="4">
        <v>45</v>
      </c>
    </row>
    <row r="463" spans="29:33" x14ac:dyDescent="0.25">
      <c r="AC463" s="3" t="s">
        <v>45</v>
      </c>
      <c r="AD463" s="3" t="s">
        <v>111</v>
      </c>
      <c r="AE463" s="4" t="s">
        <v>471</v>
      </c>
      <c r="AF463" s="4" t="s">
        <v>504</v>
      </c>
      <c r="AG463" s="4">
        <v>63</v>
      </c>
    </row>
    <row r="464" spans="29:33" x14ac:dyDescent="0.25">
      <c r="AC464" s="3" t="s">
        <v>45</v>
      </c>
      <c r="AD464" s="3" t="s">
        <v>111</v>
      </c>
      <c r="AE464" s="4" t="s">
        <v>471</v>
      </c>
      <c r="AF464" s="4" t="s">
        <v>507</v>
      </c>
      <c r="AG464" s="4">
        <v>107</v>
      </c>
    </row>
    <row r="465" spans="29:33" x14ac:dyDescent="0.25">
      <c r="AC465" s="3" t="s">
        <v>45</v>
      </c>
      <c r="AD465" s="3" t="s">
        <v>111</v>
      </c>
      <c r="AE465" s="4" t="s">
        <v>471</v>
      </c>
      <c r="AF465" s="4" t="s">
        <v>508</v>
      </c>
      <c r="AG465" s="4">
        <v>188</v>
      </c>
    </row>
    <row r="466" spans="29:33" x14ac:dyDescent="0.25">
      <c r="AC466" s="3" t="s">
        <v>45</v>
      </c>
      <c r="AD466" s="3" t="s">
        <v>111</v>
      </c>
      <c r="AE466" s="4" t="s">
        <v>471</v>
      </c>
      <c r="AF466" s="4" t="s">
        <v>509</v>
      </c>
      <c r="AG466" s="4">
        <v>138</v>
      </c>
    </row>
    <row r="467" spans="29:33" x14ac:dyDescent="0.25">
      <c r="AC467" s="3" t="s">
        <v>45</v>
      </c>
      <c r="AD467" s="3" t="s">
        <v>111</v>
      </c>
      <c r="AE467" s="4" t="s">
        <v>471</v>
      </c>
      <c r="AF467" s="4" t="s">
        <v>510</v>
      </c>
      <c r="AG467" s="4">
        <v>216</v>
      </c>
    </row>
    <row r="468" spans="29:33" x14ac:dyDescent="0.25">
      <c r="AC468" s="3" t="s">
        <v>45</v>
      </c>
      <c r="AD468" s="3" t="s">
        <v>111</v>
      </c>
      <c r="AE468" s="4" t="s">
        <v>471</v>
      </c>
      <c r="AF468" s="4" t="s">
        <v>511</v>
      </c>
      <c r="AG468" s="4">
        <v>168</v>
      </c>
    </row>
    <row r="469" spans="29:33" x14ac:dyDescent="0.25">
      <c r="AC469" s="3" t="s">
        <v>45</v>
      </c>
      <c r="AD469" s="3" t="s">
        <v>111</v>
      </c>
      <c r="AE469" s="4" t="s">
        <v>471</v>
      </c>
      <c r="AF469" s="4" t="s">
        <v>570</v>
      </c>
      <c r="AG469" s="4">
        <v>260</v>
      </c>
    </row>
    <row r="470" spans="29:33" x14ac:dyDescent="0.25">
      <c r="AC470" s="3" t="s">
        <v>45</v>
      </c>
      <c r="AD470" s="3" t="s">
        <v>111</v>
      </c>
      <c r="AE470" s="4" t="s">
        <v>481</v>
      </c>
      <c r="AF470" s="4" t="s">
        <v>500</v>
      </c>
      <c r="AG470" s="4">
        <v>104</v>
      </c>
    </row>
    <row r="471" spans="29:33" x14ac:dyDescent="0.25">
      <c r="AC471" s="3" t="s">
        <v>45</v>
      </c>
      <c r="AD471" s="3" t="s">
        <v>111</v>
      </c>
      <c r="AE471" s="4" t="s">
        <v>481</v>
      </c>
      <c r="AF471" s="4" t="s">
        <v>489</v>
      </c>
      <c r="AG471" s="4">
        <v>97</v>
      </c>
    </row>
    <row r="472" spans="29:33" x14ac:dyDescent="0.25">
      <c r="AC472" s="3" t="s">
        <v>45</v>
      </c>
      <c r="AD472" s="3" t="s">
        <v>111</v>
      </c>
      <c r="AE472" s="4" t="s">
        <v>481</v>
      </c>
      <c r="AF472" s="4" t="s">
        <v>501</v>
      </c>
      <c r="AG472" s="4">
        <v>85</v>
      </c>
    </row>
    <row r="473" spans="29:33" x14ac:dyDescent="0.25">
      <c r="AC473" s="3" t="s">
        <v>45</v>
      </c>
      <c r="AD473" s="3" t="s">
        <v>111</v>
      </c>
      <c r="AE473" s="4" t="s">
        <v>481</v>
      </c>
      <c r="AF473" s="4" t="s">
        <v>502</v>
      </c>
      <c r="AG473" s="4">
        <v>196</v>
      </c>
    </row>
    <row r="474" spans="29:33" x14ac:dyDescent="0.25">
      <c r="AC474" s="3" t="s">
        <v>45</v>
      </c>
      <c r="AD474" s="3" t="s">
        <v>111</v>
      </c>
      <c r="AE474" s="4" t="s">
        <v>481</v>
      </c>
      <c r="AF474" s="4" t="s">
        <v>505</v>
      </c>
      <c r="AG474" s="4">
        <v>72</v>
      </c>
    </row>
    <row r="475" spans="29:33" x14ac:dyDescent="0.25">
      <c r="AC475" s="3" t="s">
        <v>45</v>
      </c>
      <c r="AD475" s="3" t="s">
        <v>111</v>
      </c>
      <c r="AE475" s="4" t="s">
        <v>481</v>
      </c>
      <c r="AF475" s="4" t="s">
        <v>506</v>
      </c>
      <c r="AG475" s="4">
        <v>82</v>
      </c>
    </row>
    <row r="476" spans="29:33" x14ac:dyDescent="0.25">
      <c r="AC476" s="3" t="s">
        <v>45</v>
      </c>
      <c r="AD476" s="3" t="s">
        <v>111</v>
      </c>
      <c r="AE476" s="4" t="s">
        <v>481</v>
      </c>
      <c r="AF476" s="4" t="s">
        <v>503</v>
      </c>
      <c r="AG476" s="4">
        <v>57</v>
      </c>
    </row>
    <row r="477" spans="29:33" x14ac:dyDescent="0.25">
      <c r="AC477" s="3" t="s">
        <v>45</v>
      </c>
      <c r="AD477" s="3" t="s">
        <v>111</v>
      </c>
      <c r="AE477" s="4" t="s">
        <v>481</v>
      </c>
      <c r="AF477" s="4" t="s">
        <v>504</v>
      </c>
      <c r="AG477" s="4">
        <v>85</v>
      </c>
    </row>
    <row r="478" spans="29:33" x14ac:dyDescent="0.25">
      <c r="AC478" s="3" t="s">
        <v>45</v>
      </c>
      <c r="AD478" s="3" t="s">
        <v>111</v>
      </c>
      <c r="AE478" s="4" t="s">
        <v>481</v>
      </c>
      <c r="AF478" s="4" t="s">
        <v>507</v>
      </c>
      <c r="AG478" s="4">
        <v>116</v>
      </c>
    </row>
    <row r="479" spans="29:33" x14ac:dyDescent="0.25">
      <c r="AC479" s="3" t="s">
        <v>45</v>
      </c>
      <c r="AD479" s="3" t="s">
        <v>111</v>
      </c>
      <c r="AE479" s="4" t="s">
        <v>481</v>
      </c>
      <c r="AF479" s="4" t="s">
        <v>508</v>
      </c>
      <c r="AG479" s="4">
        <v>236</v>
      </c>
    </row>
    <row r="480" spans="29:33" x14ac:dyDescent="0.25">
      <c r="AC480" s="3" t="s">
        <v>45</v>
      </c>
      <c r="AD480" s="3" t="s">
        <v>111</v>
      </c>
      <c r="AE480" s="4" t="s">
        <v>481</v>
      </c>
      <c r="AF480" s="4" t="s">
        <v>509</v>
      </c>
      <c r="AG480" s="4">
        <v>176</v>
      </c>
    </row>
    <row r="481" spans="29:33" x14ac:dyDescent="0.25">
      <c r="AC481" s="3" t="s">
        <v>45</v>
      </c>
      <c r="AD481" s="3" t="s">
        <v>111</v>
      </c>
      <c r="AE481" s="4" t="s">
        <v>481</v>
      </c>
      <c r="AF481" s="4" t="s">
        <v>510</v>
      </c>
      <c r="AG481" s="4">
        <v>270</v>
      </c>
    </row>
    <row r="482" spans="29:33" x14ac:dyDescent="0.25">
      <c r="AC482" s="3" t="s">
        <v>45</v>
      </c>
      <c r="AD482" s="3" t="s">
        <v>111</v>
      </c>
      <c r="AE482" s="4" t="s">
        <v>481</v>
      </c>
      <c r="AF482" s="4" t="s">
        <v>511</v>
      </c>
      <c r="AG482" s="4">
        <v>208</v>
      </c>
    </row>
    <row r="483" spans="29:33" x14ac:dyDescent="0.25">
      <c r="AC483" s="3" t="s">
        <v>45</v>
      </c>
      <c r="AD483" s="3" t="s">
        <v>111</v>
      </c>
      <c r="AE483" s="4" t="s">
        <v>481</v>
      </c>
      <c r="AF483" s="4" t="s">
        <v>570</v>
      </c>
      <c r="AG483" s="4">
        <v>320</v>
      </c>
    </row>
    <row r="484" spans="29:33" x14ac:dyDescent="0.25">
      <c r="AC484" s="3" t="s">
        <v>45</v>
      </c>
      <c r="AD484" s="3" t="s">
        <v>115</v>
      </c>
      <c r="AE484" s="4" t="s">
        <v>468</v>
      </c>
      <c r="AF484" s="4" t="s">
        <v>500</v>
      </c>
      <c r="AG484" s="4">
        <v>32</v>
      </c>
    </row>
    <row r="485" spans="29:33" x14ac:dyDescent="0.25">
      <c r="AC485" s="3" t="s">
        <v>45</v>
      </c>
      <c r="AD485" s="3" t="s">
        <v>115</v>
      </c>
      <c r="AE485" s="4" t="s">
        <v>468</v>
      </c>
      <c r="AF485" s="4" t="s">
        <v>489</v>
      </c>
      <c r="AG485" s="4">
        <v>25</v>
      </c>
    </row>
    <row r="486" spans="29:33" x14ac:dyDescent="0.25">
      <c r="AC486" s="3" t="s">
        <v>45</v>
      </c>
      <c r="AD486" s="3" t="s">
        <v>115</v>
      </c>
      <c r="AE486" s="4" t="s">
        <v>468</v>
      </c>
      <c r="AF486" s="4" t="s">
        <v>501</v>
      </c>
      <c r="AG486" s="4">
        <v>24</v>
      </c>
    </row>
    <row r="487" spans="29:33" x14ac:dyDescent="0.25">
      <c r="AC487" s="3" t="s">
        <v>45</v>
      </c>
      <c r="AD487" s="3" t="s">
        <v>115</v>
      </c>
      <c r="AE487" s="4" t="s">
        <v>468</v>
      </c>
      <c r="AF487" s="4" t="s">
        <v>502</v>
      </c>
      <c r="AG487" s="4">
        <v>59</v>
      </c>
    </row>
    <row r="488" spans="29:33" x14ac:dyDescent="0.25">
      <c r="AC488" s="3" t="s">
        <v>45</v>
      </c>
      <c r="AD488" s="3" t="s">
        <v>115</v>
      </c>
      <c r="AE488" s="4" t="s">
        <v>468</v>
      </c>
      <c r="AF488" s="4" t="s">
        <v>505</v>
      </c>
      <c r="AG488" s="4">
        <v>17</v>
      </c>
    </row>
    <row r="489" spans="29:33" x14ac:dyDescent="0.25">
      <c r="AC489" s="3" t="s">
        <v>45</v>
      </c>
      <c r="AD489" s="3" t="s">
        <v>115</v>
      </c>
      <c r="AE489" s="4" t="s">
        <v>468</v>
      </c>
      <c r="AF489" s="4" t="s">
        <v>506</v>
      </c>
      <c r="AG489" s="4">
        <v>20</v>
      </c>
    </row>
    <row r="490" spans="29:33" x14ac:dyDescent="0.25">
      <c r="AC490" s="3" t="s">
        <v>45</v>
      </c>
      <c r="AD490" s="3" t="s">
        <v>115</v>
      </c>
      <c r="AE490" s="4" t="s">
        <v>468</v>
      </c>
      <c r="AF490" s="4" t="s">
        <v>503</v>
      </c>
      <c r="AG490" s="4">
        <v>18</v>
      </c>
    </row>
    <row r="491" spans="29:33" x14ac:dyDescent="0.25">
      <c r="AC491" s="3" t="s">
        <v>45</v>
      </c>
      <c r="AD491" s="3" t="s">
        <v>115</v>
      </c>
      <c r="AE491" s="4" t="s">
        <v>468</v>
      </c>
      <c r="AF491" s="4" t="s">
        <v>504</v>
      </c>
      <c r="AG491" s="4">
        <v>24</v>
      </c>
    </row>
    <row r="492" spans="29:33" x14ac:dyDescent="0.25">
      <c r="AC492" s="3" t="s">
        <v>45</v>
      </c>
      <c r="AD492" s="3" t="s">
        <v>115</v>
      </c>
      <c r="AE492" s="4" t="s">
        <v>468</v>
      </c>
      <c r="AF492" s="4" t="s">
        <v>507</v>
      </c>
      <c r="AG492" s="4">
        <v>39</v>
      </c>
    </row>
    <row r="493" spans="29:33" x14ac:dyDescent="0.25">
      <c r="AC493" s="3" t="s">
        <v>45</v>
      </c>
      <c r="AD493" s="3" t="s">
        <v>115</v>
      </c>
      <c r="AE493" s="4" t="s">
        <v>468</v>
      </c>
      <c r="AF493" s="4" t="s">
        <v>508</v>
      </c>
      <c r="AG493" s="4">
        <v>70</v>
      </c>
    </row>
    <row r="494" spans="29:33" x14ac:dyDescent="0.25">
      <c r="AC494" s="3" t="s">
        <v>45</v>
      </c>
      <c r="AD494" s="3" t="s">
        <v>115</v>
      </c>
      <c r="AE494" s="4" t="s">
        <v>468</v>
      </c>
      <c r="AF494" s="4" t="s">
        <v>509</v>
      </c>
      <c r="AG494" s="4">
        <v>50</v>
      </c>
    </row>
    <row r="495" spans="29:33" x14ac:dyDescent="0.25">
      <c r="AC495" s="3" t="s">
        <v>45</v>
      </c>
      <c r="AD495" s="3" t="s">
        <v>115</v>
      </c>
      <c r="AE495" s="4" t="s">
        <v>468</v>
      </c>
      <c r="AF495" s="4" t="s">
        <v>510</v>
      </c>
      <c r="AG495" s="4">
        <v>81</v>
      </c>
    </row>
    <row r="496" spans="29:33" x14ac:dyDescent="0.25">
      <c r="AC496" s="3" t="s">
        <v>45</v>
      </c>
      <c r="AD496" s="3" t="s">
        <v>115</v>
      </c>
      <c r="AE496" s="4" t="s">
        <v>468</v>
      </c>
      <c r="AF496" s="4" t="s">
        <v>511</v>
      </c>
      <c r="AG496" s="4">
        <v>64</v>
      </c>
    </row>
    <row r="497" spans="29:33" x14ac:dyDescent="0.25">
      <c r="AC497" s="3" t="s">
        <v>45</v>
      </c>
      <c r="AD497" s="3" t="s">
        <v>115</v>
      </c>
      <c r="AE497" s="4" t="s">
        <v>468</v>
      </c>
      <c r="AF497" s="4" t="s">
        <v>570</v>
      </c>
      <c r="AG497" s="4">
        <v>100</v>
      </c>
    </row>
    <row r="498" spans="29:33" x14ac:dyDescent="0.25">
      <c r="AC498" s="3" t="s">
        <v>45</v>
      </c>
      <c r="AD498" s="3" t="s">
        <v>115</v>
      </c>
      <c r="AE498" s="4" t="s">
        <v>470</v>
      </c>
      <c r="AF498" s="4" t="s">
        <v>500</v>
      </c>
      <c r="AG498" s="4">
        <v>77</v>
      </c>
    </row>
    <row r="499" spans="29:33" x14ac:dyDescent="0.25">
      <c r="AC499" s="3" t="s">
        <v>45</v>
      </c>
      <c r="AD499" s="3" t="s">
        <v>115</v>
      </c>
      <c r="AE499" s="4" t="s">
        <v>470</v>
      </c>
      <c r="AF499" s="4" t="s">
        <v>489</v>
      </c>
      <c r="AG499" s="4">
        <v>48</v>
      </c>
    </row>
    <row r="500" spans="29:33" x14ac:dyDescent="0.25">
      <c r="AC500" s="3" t="s">
        <v>45</v>
      </c>
      <c r="AD500" s="3" t="s">
        <v>115</v>
      </c>
      <c r="AE500" s="4" t="s">
        <v>470</v>
      </c>
      <c r="AF500" s="4" t="s">
        <v>501</v>
      </c>
      <c r="AG500" s="4">
        <v>43</v>
      </c>
    </row>
    <row r="501" spans="29:33" x14ac:dyDescent="0.25">
      <c r="AC501" s="3" t="s">
        <v>45</v>
      </c>
      <c r="AD501" s="3" t="s">
        <v>115</v>
      </c>
      <c r="AE501" s="4" t="s">
        <v>470</v>
      </c>
      <c r="AF501" s="4" t="s">
        <v>502</v>
      </c>
      <c r="AG501" s="4">
        <v>98</v>
      </c>
    </row>
    <row r="502" spans="29:33" x14ac:dyDescent="0.25">
      <c r="AC502" s="3" t="s">
        <v>45</v>
      </c>
      <c r="AD502" s="3" t="s">
        <v>115</v>
      </c>
      <c r="AE502" s="4" t="s">
        <v>470</v>
      </c>
      <c r="AF502" s="4" t="s">
        <v>505</v>
      </c>
      <c r="AG502" s="4">
        <v>36</v>
      </c>
    </row>
    <row r="503" spans="29:33" x14ac:dyDescent="0.25">
      <c r="AC503" s="3" t="s">
        <v>45</v>
      </c>
      <c r="AD503" s="3" t="s">
        <v>115</v>
      </c>
      <c r="AE503" s="4" t="s">
        <v>470</v>
      </c>
      <c r="AF503" s="4" t="s">
        <v>506</v>
      </c>
      <c r="AG503" s="4">
        <v>41</v>
      </c>
    </row>
    <row r="504" spans="29:33" x14ac:dyDescent="0.25">
      <c r="AC504" s="3" t="s">
        <v>45</v>
      </c>
      <c r="AD504" s="3" t="s">
        <v>115</v>
      </c>
      <c r="AE504" s="4" t="s">
        <v>470</v>
      </c>
      <c r="AF504" s="4" t="s">
        <v>503</v>
      </c>
      <c r="AG504" s="4">
        <v>31</v>
      </c>
    </row>
    <row r="505" spans="29:33" x14ac:dyDescent="0.25">
      <c r="AC505" s="3" t="s">
        <v>45</v>
      </c>
      <c r="AD505" s="3" t="s">
        <v>115</v>
      </c>
      <c r="AE505" s="4" t="s">
        <v>470</v>
      </c>
      <c r="AF505" s="4" t="s">
        <v>504</v>
      </c>
      <c r="AG505" s="4">
        <v>43</v>
      </c>
    </row>
    <row r="506" spans="29:33" x14ac:dyDescent="0.25">
      <c r="AC506" s="3" t="s">
        <v>45</v>
      </c>
      <c r="AD506" s="3" t="s">
        <v>115</v>
      </c>
      <c r="AE506" s="4" t="s">
        <v>470</v>
      </c>
      <c r="AF506" s="4" t="s">
        <v>507</v>
      </c>
      <c r="AG506" s="4">
        <v>75</v>
      </c>
    </row>
    <row r="507" spans="29:33" x14ac:dyDescent="0.25">
      <c r="AC507" s="3" t="s">
        <v>45</v>
      </c>
      <c r="AD507" s="3" t="s">
        <v>115</v>
      </c>
      <c r="AE507" s="4" t="s">
        <v>470</v>
      </c>
      <c r="AF507" s="4" t="s">
        <v>508</v>
      </c>
      <c r="AG507" s="4">
        <v>118</v>
      </c>
    </row>
    <row r="508" spans="29:33" x14ac:dyDescent="0.25">
      <c r="AC508" s="3" t="s">
        <v>45</v>
      </c>
      <c r="AD508" s="3" t="s">
        <v>115</v>
      </c>
      <c r="AE508" s="4" t="s">
        <v>470</v>
      </c>
      <c r="AF508" s="4" t="s">
        <v>509</v>
      </c>
      <c r="AG508" s="4">
        <v>88</v>
      </c>
    </row>
    <row r="509" spans="29:33" x14ac:dyDescent="0.25">
      <c r="AC509" s="3" t="s">
        <v>45</v>
      </c>
      <c r="AD509" s="3" t="s">
        <v>115</v>
      </c>
      <c r="AE509" s="4" t="s">
        <v>470</v>
      </c>
      <c r="AF509" s="4" t="s">
        <v>510</v>
      </c>
      <c r="AG509" s="4">
        <v>135</v>
      </c>
    </row>
    <row r="510" spans="29:33" x14ac:dyDescent="0.25">
      <c r="AC510" s="3" t="s">
        <v>45</v>
      </c>
      <c r="AD510" s="3" t="s">
        <v>115</v>
      </c>
      <c r="AE510" s="4" t="s">
        <v>470</v>
      </c>
      <c r="AF510" s="4" t="s">
        <v>511</v>
      </c>
      <c r="AG510" s="4">
        <v>104</v>
      </c>
    </row>
    <row r="511" spans="29:33" x14ac:dyDescent="0.25">
      <c r="AC511" s="3" t="s">
        <v>45</v>
      </c>
      <c r="AD511" s="3" t="s">
        <v>115</v>
      </c>
      <c r="AE511" s="4" t="s">
        <v>470</v>
      </c>
      <c r="AF511" s="4" t="s">
        <v>570</v>
      </c>
      <c r="AG511" s="4">
        <v>160</v>
      </c>
    </row>
    <row r="512" spans="29:33" x14ac:dyDescent="0.25">
      <c r="AC512" s="3" t="s">
        <v>45</v>
      </c>
      <c r="AD512" s="3" t="s">
        <v>115</v>
      </c>
      <c r="AE512" s="4" t="s">
        <v>471</v>
      </c>
      <c r="AF512" s="4" t="s">
        <v>500</v>
      </c>
      <c r="AG512" s="4">
        <v>115</v>
      </c>
    </row>
    <row r="513" spans="29:33" x14ac:dyDescent="0.25">
      <c r="AC513" s="3" t="s">
        <v>45</v>
      </c>
      <c r="AD513" s="3" t="s">
        <v>115</v>
      </c>
      <c r="AE513" s="4" t="s">
        <v>471</v>
      </c>
      <c r="AF513" s="4" t="s">
        <v>489</v>
      </c>
      <c r="AG513" s="4">
        <v>72</v>
      </c>
    </row>
    <row r="514" spans="29:33" x14ac:dyDescent="0.25">
      <c r="AC514" s="3" t="s">
        <v>45</v>
      </c>
      <c r="AD514" s="3" t="s">
        <v>115</v>
      </c>
      <c r="AE514" s="4" t="s">
        <v>471</v>
      </c>
      <c r="AF514" s="4" t="s">
        <v>501</v>
      </c>
      <c r="AG514" s="4">
        <v>63</v>
      </c>
    </row>
    <row r="515" spans="29:33" x14ac:dyDescent="0.25">
      <c r="AC515" s="3" t="s">
        <v>45</v>
      </c>
      <c r="AD515" s="3" t="s">
        <v>115</v>
      </c>
      <c r="AE515" s="4" t="s">
        <v>471</v>
      </c>
      <c r="AF515" s="4" t="s">
        <v>502</v>
      </c>
      <c r="AG515" s="4">
        <v>157</v>
      </c>
    </row>
    <row r="516" spans="29:33" x14ac:dyDescent="0.25">
      <c r="AC516" s="3" t="s">
        <v>45</v>
      </c>
      <c r="AD516" s="3" t="s">
        <v>115</v>
      </c>
      <c r="AE516" s="4" t="s">
        <v>471</v>
      </c>
      <c r="AF516" s="4" t="s">
        <v>505</v>
      </c>
      <c r="AG516" s="4">
        <v>53</v>
      </c>
    </row>
    <row r="517" spans="29:33" x14ac:dyDescent="0.25">
      <c r="AC517" s="3" t="s">
        <v>45</v>
      </c>
      <c r="AD517" s="3" t="s">
        <v>115</v>
      </c>
      <c r="AE517" s="4" t="s">
        <v>471</v>
      </c>
      <c r="AF517" s="4" t="s">
        <v>506</v>
      </c>
      <c r="AG517" s="4">
        <v>61</v>
      </c>
    </row>
    <row r="518" spans="29:33" x14ac:dyDescent="0.25">
      <c r="AC518" s="3" t="s">
        <v>45</v>
      </c>
      <c r="AD518" s="3" t="s">
        <v>115</v>
      </c>
      <c r="AE518" s="4" t="s">
        <v>471</v>
      </c>
      <c r="AF518" s="4" t="s">
        <v>503</v>
      </c>
      <c r="AG518" s="4">
        <v>45</v>
      </c>
    </row>
    <row r="519" spans="29:33" x14ac:dyDescent="0.25">
      <c r="AC519" s="3" t="s">
        <v>45</v>
      </c>
      <c r="AD519" s="3" t="s">
        <v>115</v>
      </c>
      <c r="AE519" s="4" t="s">
        <v>471</v>
      </c>
      <c r="AF519" s="4" t="s">
        <v>504</v>
      </c>
      <c r="AG519" s="4">
        <v>63</v>
      </c>
    </row>
    <row r="520" spans="29:33" x14ac:dyDescent="0.25">
      <c r="AC520" s="3" t="s">
        <v>45</v>
      </c>
      <c r="AD520" s="3" t="s">
        <v>115</v>
      </c>
      <c r="AE520" s="4" t="s">
        <v>471</v>
      </c>
      <c r="AF520" s="4" t="s">
        <v>507</v>
      </c>
      <c r="AG520" s="4">
        <v>107</v>
      </c>
    </row>
    <row r="521" spans="29:33" x14ac:dyDescent="0.25">
      <c r="AC521" s="3" t="s">
        <v>45</v>
      </c>
      <c r="AD521" s="3" t="s">
        <v>115</v>
      </c>
      <c r="AE521" s="4" t="s">
        <v>471</v>
      </c>
      <c r="AF521" s="4" t="s">
        <v>508</v>
      </c>
      <c r="AG521" s="4">
        <v>188</v>
      </c>
    </row>
    <row r="522" spans="29:33" x14ac:dyDescent="0.25">
      <c r="AC522" s="3" t="s">
        <v>45</v>
      </c>
      <c r="AD522" s="3" t="s">
        <v>115</v>
      </c>
      <c r="AE522" s="4" t="s">
        <v>471</v>
      </c>
      <c r="AF522" s="4" t="s">
        <v>509</v>
      </c>
      <c r="AG522" s="4">
        <v>138</v>
      </c>
    </row>
    <row r="523" spans="29:33" x14ac:dyDescent="0.25">
      <c r="AC523" s="3" t="s">
        <v>45</v>
      </c>
      <c r="AD523" s="3" t="s">
        <v>115</v>
      </c>
      <c r="AE523" s="4" t="s">
        <v>471</v>
      </c>
      <c r="AF523" s="4" t="s">
        <v>510</v>
      </c>
      <c r="AG523" s="4">
        <v>216</v>
      </c>
    </row>
    <row r="524" spans="29:33" x14ac:dyDescent="0.25">
      <c r="AC524" s="3" t="s">
        <v>45</v>
      </c>
      <c r="AD524" s="3" t="s">
        <v>115</v>
      </c>
      <c r="AE524" s="4" t="s">
        <v>471</v>
      </c>
      <c r="AF524" s="4" t="s">
        <v>511</v>
      </c>
      <c r="AG524" s="4">
        <v>168</v>
      </c>
    </row>
    <row r="525" spans="29:33" x14ac:dyDescent="0.25">
      <c r="AC525" s="3" t="s">
        <v>45</v>
      </c>
      <c r="AD525" s="3" t="s">
        <v>115</v>
      </c>
      <c r="AE525" s="4" t="s">
        <v>471</v>
      </c>
      <c r="AF525" s="4" t="s">
        <v>570</v>
      </c>
      <c r="AG525" s="4">
        <v>260</v>
      </c>
    </row>
    <row r="526" spans="29:33" x14ac:dyDescent="0.25">
      <c r="AC526" s="3" t="s">
        <v>45</v>
      </c>
      <c r="AD526" s="3" t="s">
        <v>115</v>
      </c>
      <c r="AE526" s="4" t="s">
        <v>481</v>
      </c>
      <c r="AF526" s="4" t="s">
        <v>500</v>
      </c>
      <c r="AG526" s="4">
        <v>153</v>
      </c>
    </row>
    <row r="527" spans="29:33" x14ac:dyDescent="0.25">
      <c r="AC527" s="3" t="s">
        <v>45</v>
      </c>
      <c r="AD527" s="3" t="s">
        <v>115</v>
      </c>
      <c r="AE527" s="4" t="s">
        <v>481</v>
      </c>
      <c r="AF527" s="4" t="s">
        <v>489</v>
      </c>
      <c r="AG527" s="4">
        <v>97</v>
      </c>
    </row>
    <row r="528" spans="29:33" x14ac:dyDescent="0.25">
      <c r="AC528" s="3" t="s">
        <v>45</v>
      </c>
      <c r="AD528" s="3" t="s">
        <v>115</v>
      </c>
      <c r="AE528" s="4" t="s">
        <v>481</v>
      </c>
      <c r="AF528" s="4" t="s">
        <v>501</v>
      </c>
      <c r="AG528" s="4">
        <v>85</v>
      </c>
    </row>
    <row r="529" spans="29:33" x14ac:dyDescent="0.25">
      <c r="AC529" s="3" t="s">
        <v>45</v>
      </c>
      <c r="AD529" s="3" t="s">
        <v>115</v>
      </c>
      <c r="AE529" s="4" t="s">
        <v>481</v>
      </c>
      <c r="AF529" s="4" t="s">
        <v>502</v>
      </c>
      <c r="AG529" s="4">
        <v>196</v>
      </c>
    </row>
    <row r="530" spans="29:33" x14ac:dyDescent="0.25">
      <c r="AC530" s="3" t="s">
        <v>45</v>
      </c>
      <c r="AD530" s="3" t="s">
        <v>115</v>
      </c>
      <c r="AE530" s="4" t="s">
        <v>481</v>
      </c>
      <c r="AF530" s="4" t="s">
        <v>505</v>
      </c>
      <c r="AG530" s="4">
        <v>72</v>
      </c>
    </row>
    <row r="531" spans="29:33" x14ac:dyDescent="0.25">
      <c r="AC531" s="3" t="s">
        <v>45</v>
      </c>
      <c r="AD531" s="3" t="s">
        <v>115</v>
      </c>
      <c r="AE531" s="4" t="s">
        <v>481</v>
      </c>
      <c r="AF531" s="4" t="s">
        <v>506</v>
      </c>
      <c r="AG531" s="4">
        <v>82</v>
      </c>
    </row>
    <row r="532" spans="29:33" x14ac:dyDescent="0.25">
      <c r="AC532" s="3" t="s">
        <v>45</v>
      </c>
      <c r="AD532" s="3" t="s">
        <v>115</v>
      </c>
      <c r="AE532" s="4" t="s">
        <v>481</v>
      </c>
      <c r="AF532" s="4" t="s">
        <v>503</v>
      </c>
      <c r="AG532" s="4">
        <v>57</v>
      </c>
    </row>
    <row r="533" spans="29:33" x14ac:dyDescent="0.25">
      <c r="AC533" s="3" t="s">
        <v>45</v>
      </c>
      <c r="AD533" s="3" t="s">
        <v>115</v>
      </c>
      <c r="AE533" s="4" t="s">
        <v>481</v>
      </c>
      <c r="AF533" s="4" t="s">
        <v>504</v>
      </c>
      <c r="AG533" s="4">
        <v>85</v>
      </c>
    </row>
    <row r="534" spans="29:33" x14ac:dyDescent="0.25">
      <c r="AC534" s="3" t="s">
        <v>45</v>
      </c>
      <c r="AD534" s="3" t="s">
        <v>115</v>
      </c>
      <c r="AE534" s="4" t="s">
        <v>481</v>
      </c>
      <c r="AF534" s="4" t="s">
        <v>507</v>
      </c>
      <c r="AG534" s="4">
        <v>116</v>
      </c>
    </row>
    <row r="535" spans="29:33" x14ac:dyDescent="0.25">
      <c r="AC535" s="3" t="s">
        <v>45</v>
      </c>
      <c r="AD535" s="3" t="s">
        <v>115</v>
      </c>
      <c r="AE535" s="4" t="s">
        <v>481</v>
      </c>
      <c r="AF535" s="4" t="s">
        <v>508</v>
      </c>
      <c r="AG535" s="4">
        <v>236</v>
      </c>
    </row>
    <row r="536" spans="29:33" x14ac:dyDescent="0.25">
      <c r="AC536" s="3" t="s">
        <v>45</v>
      </c>
      <c r="AD536" s="3" t="s">
        <v>115</v>
      </c>
      <c r="AE536" s="4" t="s">
        <v>481</v>
      </c>
      <c r="AF536" s="4" t="s">
        <v>509</v>
      </c>
      <c r="AG536" s="4">
        <v>176</v>
      </c>
    </row>
    <row r="537" spans="29:33" x14ac:dyDescent="0.25">
      <c r="AC537" s="3" t="s">
        <v>45</v>
      </c>
      <c r="AD537" s="3" t="s">
        <v>115</v>
      </c>
      <c r="AE537" s="4" t="s">
        <v>481</v>
      </c>
      <c r="AF537" s="4" t="s">
        <v>510</v>
      </c>
      <c r="AG537" s="4">
        <v>270</v>
      </c>
    </row>
    <row r="538" spans="29:33" x14ac:dyDescent="0.25">
      <c r="AC538" s="3" t="s">
        <v>45</v>
      </c>
      <c r="AD538" s="3" t="s">
        <v>115</v>
      </c>
      <c r="AE538" s="4" t="s">
        <v>481</v>
      </c>
      <c r="AF538" s="4" t="s">
        <v>511</v>
      </c>
      <c r="AG538" s="4">
        <v>208</v>
      </c>
    </row>
    <row r="539" spans="29:33" x14ac:dyDescent="0.25">
      <c r="AC539" s="3" t="s">
        <v>45</v>
      </c>
      <c r="AD539" s="3" t="s">
        <v>115</v>
      </c>
      <c r="AE539" s="4" t="s">
        <v>481</v>
      </c>
      <c r="AF539" s="4" t="s">
        <v>570</v>
      </c>
      <c r="AG539" s="4">
        <v>320</v>
      </c>
    </row>
    <row r="540" spans="29:33" x14ac:dyDescent="0.25">
      <c r="AC540" s="3" t="s">
        <v>45</v>
      </c>
      <c r="AD540" s="3" t="s">
        <v>118</v>
      </c>
      <c r="AE540" s="4" t="s">
        <v>468</v>
      </c>
      <c r="AF540" s="4" t="s">
        <v>500</v>
      </c>
      <c r="AG540" s="4">
        <v>28</v>
      </c>
    </row>
    <row r="541" spans="29:33" x14ac:dyDescent="0.25">
      <c r="AC541" s="3" t="s">
        <v>45</v>
      </c>
      <c r="AD541" s="3" t="s">
        <v>118</v>
      </c>
      <c r="AE541" s="4" t="s">
        <v>468</v>
      </c>
      <c r="AF541" s="4" t="s">
        <v>489</v>
      </c>
      <c r="AG541" s="4">
        <v>25</v>
      </c>
    </row>
    <row r="542" spans="29:33" x14ac:dyDescent="0.25">
      <c r="AC542" s="3" t="s">
        <v>45</v>
      </c>
      <c r="AD542" s="3" t="s">
        <v>118</v>
      </c>
      <c r="AE542" s="4" t="s">
        <v>468</v>
      </c>
      <c r="AF542" s="4" t="s">
        <v>501</v>
      </c>
      <c r="AG542" s="4">
        <v>22</v>
      </c>
    </row>
    <row r="543" spans="29:33" x14ac:dyDescent="0.25">
      <c r="AC543" s="3" t="s">
        <v>45</v>
      </c>
      <c r="AD543" s="3" t="s">
        <v>118</v>
      </c>
      <c r="AE543" s="4" t="s">
        <v>468</v>
      </c>
      <c r="AF543" s="4" t="s">
        <v>502</v>
      </c>
      <c r="AG543" s="4">
        <v>59</v>
      </c>
    </row>
    <row r="544" spans="29:33" x14ac:dyDescent="0.25">
      <c r="AC544" s="3" t="s">
        <v>45</v>
      </c>
      <c r="AD544" s="3" t="s">
        <v>118</v>
      </c>
      <c r="AE544" s="4" t="s">
        <v>468</v>
      </c>
      <c r="AF544" s="4" t="s">
        <v>505</v>
      </c>
      <c r="AG544" s="4">
        <v>17</v>
      </c>
    </row>
    <row r="545" spans="29:33" x14ac:dyDescent="0.25">
      <c r="AC545" s="3" t="s">
        <v>45</v>
      </c>
      <c r="AD545" s="3" t="s">
        <v>118</v>
      </c>
      <c r="AE545" s="4" t="s">
        <v>468</v>
      </c>
      <c r="AF545" s="4" t="s">
        <v>506</v>
      </c>
      <c r="AG545" s="4">
        <v>20</v>
      </c>
    </row>
    <row r="546" spans="29:33" x14ac:dyDescent="0.25">
      <c r="AC546" s="3" t="s">
        <v>45</v>
      </c>
      <c r="AD546" s="3" t="s">
        <v>118</v>
      </c>
      <c r="AE546" s="4" t="s">
        <v>468</v>
      </c>
      <c r="AF546" s="4" t="s">
        <v>503</v>
      </c>
      <c r="AG546" s="4">
        <v>15</v>
      </c>
    </row>
    <row r="547" spans="29:33" x14ac:dyDescent="0.25">
      <c r="AC547" s="3" t="s">
        <v>45</v>
      </c>
      <c r="AD547" s="3" t="s">
        <v>118</v>
      </c>
      <c r="AE547" s="4" t="s">
        <v>468</v>
      </c>
      <c r="AF547" s="4" t="s">
        <v>504</v>
      </c>
      <c r="AG547" s="4">
        <v>22</v>
      </c>
    </row>
    <row r="548" spans="29:33" x14ac:dyDescent="0.25">
      <c r="AC548" s="3" t="s">
        <v>45</v>
      </c>
      <c r="AD548" s="3" t="s">
        <v>118</v>
      </c>
      <c r="AE548" s="4" t="s">
        <v>468</v>
      </c>
      <c r="AF548" s="4" t="s">
        <v>507</v>
      </c>
      <c r="AG548" s="4">
        <v>39</v>
      </c>
    </row>
    <row r="549" spans="29:33" x14ac:dyDescent="0.25">
      <c r="AC549" s="3" t="s">
        <v>45</v>
      </c>
      <c r="AD549" s="3" t="s">
        <v>118</v>
      </c>
      <c r="AE549" s="4" t="s">
        <v>468</v>
      </c>
      <c r="AF549" s="4" t="s">
        <v>508</v>
      </c>
      <c r="AG549" s="4">
        <v>70</v>
      </c>
    </row>
    <row r="550" spans="29:33" x14ac:dyDescent="0.25">
      <c r="AC550" s="3" t="s">
        <v>45</v>
      </c>
      <c r="AD550" s="3" t="s">
        <v>118</v>
      </c>
      <c r="AE550" s="4" t="s">
        <v>468</v>
      </c>
      <c r="AF550" s="4" t="s">
        <v>509</v>
      </c>
      <c r="AG550" s="4">
        <v>50</v>
      </c>
    </row>
    <row r="551" spans="29:33" x14ac:dyDescent="0.25">
      <c r="AC551" s="3" t="s">
        <v>45</v>
      </c>
      <c r="AD551" s="3" t="s">
        <v>118</v>
      </c>
      <c r="AE551" s="4" t="s">
        <v>468</v>
      </c>
      <c r="AF551" s="4" t="s">
        <v>510</v>
      </c>
      <c r="AG551" s="4">
        <v>81</v>
      </c>
    </row>
    <row r="552" spans="29:33" x14ac:dyDescent="0.25">
      <c r="AC552" s="3" t="s">
        <v>45</v>
      </c>
      <c r="AD552" s="3" t="s">
        <v>118</v>
      </c>
      <c r="AE552" s="4" t="s">
        <v>468</v>
      </c>
      <c r="AF552" s="4" t="s">
        <v>511</v>
      </c>
      <c r="AG552" s="4">
        <v>52</v>
      </c>
    </row>
    <row r="553" spans="29:33" x14ac:dyDescent="0.25">
      <c r="AC553" s="3" t="s">
        <v>45</v>
      </c>
      <c r="AD553" s="3" t="s">
        <v>118</v>
      </c>
      <c r="AE553" s="4" t="s">
        <v>468</v>
      </c>
      <c r="AF553" s="4" t="s">
        <v>570</v>
      </c>
      <c r="AG553" s="4">
        <v>100</v>
      </c>
    </row>
    <row r="554" spans="29:33" x14ac:dyDescent="0.25">
      <c r="AC554" s="3" t="s">
        <v>45</v>
      </c>
      <c r="AD554" s="3" t="s">
        <v>118</v>
      </c>
      <c r="AE554" s="4" t="s">
        <v>470</v>
      </c>
      <c r="AF554" s="4" t="s">
        <v>500</v>
      </c>
      <c r="AG554" s="4">
        <v>56</v>
      </c>
    </row>
    <row r="555" spans="29:33" x14ac:dyDescent="0.25">
      <c r="AC555" s="3" t="s">
        <v>45</v>
      </c>
      <c r="AD555" s="3" t="s">
        <v>118</v>
      </c>
      <c r="AE555" s="4" t="s">
        <v>470</v>
      </c>
      <c r="AF555" s="4" t="s">
        <v>489</v>
      </c>
      <c r="AG555" s="4">
        <v>49</v>
      </c>
    </row>
    <row r="556" spans="29:33" x14ac:dyDescent="0.25">
      <c r="AC556" s="3" t="s">
        <v>45</v>
      </c>
      <c r="AD556" s="3" t="s">
        <v>118</v>
      </c>
      <c r="AE556" s="4" t="s">
        <v>470</v>
      </c>
      <c r="AF556" s="4" t="s">
        <v>501</v>
      </c>
      <c r="AG556" s="4">
        <v>44</v>
      </c>
    </row>
    <row r="557" spans="29:33" x14ac:dyDescent="0.25">
      <c r="AC557" s="3" t="s">
        <v>45</v>
      </c>
      <c r="AD557" s="3" t="s">
        <v>118</v>
      </c>
      <c r="AE557" s="4" t="s">
        <v>470</v>
      </c>
      <c r="AF557" s="4" t="s">
        <v>502</v>
      </c>
      <c r="AG557" s="4">
        <v>98</v>
      </c>
    </row>
    <row r="558" spans="29:33" x14ac:dyDescent="0.25">
      <c r="AC558" s="3" t="s">
        <v>45</v>
      </c>
      <c r="AD558" s="3" t="s">
        <v>118</v>
      </c>
      <c r="AE558" s="4" t="s">
        <v>470</v>
      </c>
      <c r="AF558" s="4" t="s">
        <v>505</v>
      </c>
      <c r="AG558" s="4">
        <v>36</v>
      </c>
    </row>
    <row r="559" spans="29:33" x14ac:dyDescent="0.25">
      <c r="AC559" s="3" t="s">
        <v>45</v>
      </c>
      <c r="AD559" s="3" t="s">
        <v>118</v>
      </c>
      <c r="AE559" s="4" t="s">
        <v>470</v>
      </c>
      <c r="AF559" s="4" t="s">
        <v>506</v>
      </c>
      <c r="AG559" s="4">
        <v>41</v>
      </c>
    </row>
    <row r="560" spans="29:33" x14ac:dyDescent="0.25">
      <c r="AC560" s="3" t="s">
        <v>45</v>
      </c>
      <c r="AD560" s="3" t="s">
        <v>118</v>
      </c>
      <c r="AE560" s="4" t="s">
        <v>470</v>
      </c>
      <c r="AF560" s="4" t="s">
        <v>503</v>
      </c>
      <c r="AG560" s="4">
        <v>30</v>
      </c>
    </row>
    <row r="561" spans="29:33" x14ac:dyDescent="0.25">
      <c r="AC561" s="3" t="s">
        <v>45</v>
      </c>
      <c r="AD561" s="3" t="s">
        <v>118</v>
      </c>
      <c r="AE561" s="4" t="s">
        <v>470</v>
      </c>
      <c r="AF561" s="4" t="s">
        <v>504</v>
      </c>
      <c r="AG561" s="4">
        <v>44</v>
      </c>
    </row>
    <row r="562" spans="29:33" x14ac:dyDescent="0.25">
      <c r="AC562" s="3" t="s">
        <v>45</v>
      </c>
      <c r="AD562" s="3" t="s">
        <v>118</v>
      </c>
      <c r="AE562" s="4" t="s">
        <v>470</v>
      </c>
      <c r="AF562" s="4" t="s">
        <v>507</v>
      </c>
      <c r="AG562" s="4">
        <v>75</v>
      </c>
    </row>
    <row r="563" spans="29:33" x14ac:dyDescent="0.25">
      <c r="AC563" s="3" t="s">
        <v>45</v>
      </c>
      <c r="AD563" s="3" t="s">
        <v>118</v>
      </c>
      <c r="AE563" s="4" t="s">
        <v>470</v>
      </c>
      <c r="AF563" s="4" t="s">
        <v>508</v>
      </c>
      <c r="AG563" s="4">
        <v>118</v>
      </c>
    </row>
    <row r="564" spans="29:33" x14ac:dyDescent="0.25">
      <c r="AC564" s="3" t="s">
        <v>45</v>
      </c>
      <c r="AD564" s="3" t="s">
        <v>118</v>
      </c>
      <c r="AE564" s="4" t="s">
        <v>470</v>
      </c>
      <c r="AF564" s="4" t="s">
        <v>509</v>
      </c>
      <c r="AG564" s="4">
        <v>88</v>
      </c>
    </row>
    <row r="565" spans="29:33" x14ac:dyDescent="0.25">
      <c r="AC565" s="3" t="s">
        <v>45</v>
      </c>
      <c r="AD565" s="3" t="s">
        <v>118</v>
      </c>
      <c r="AE565" s="4" t="s">
        <v>470</v>
      </c>
      <c r="AF565" s="4" t="s">
        <v>510</v>
      </c>
      <c r="AG565" s="4">
        <v>135</v>
      </c>
    </row>
    <row r="566" spans="29:33" x14ac:dyDescent="0.25">
      <c r="AC566" s="3" t="s">
        <v>45</v>
      </c>
      <c r="AD566" s="3" t="s">
        <v>118</v>
      </c>
      <c r="AE566" s="4" t="s">
        <v>470</v>
      </c>
      <c r="AF566" s="4" t="s">
        <v>511</v>
      </c>
      <c r="AG566" s="4">
        <v>104</v>
      </c>
    </row>
    <row r="567" spans="29:33" x14ac:dyDescent="0.25">
      <c r="AC567" s="3" t="s">
        <v>45</v>
      </c>
      <c r="AD567" s="3" t="s">
        <v>118</v>
      </c>
      <c r="AE567" s="4" t="s">
        <v>470</v>
      </c>
      <c r="AF567" s="4" t="s">
        <v>570</v>
      </c>
      <c r="AG567" s="4">
        <v>160</v>
      </c>
    </row>
    <row r="568" spans="29:33" x14ac:dyDescent="0.25">
      <c r="AC568" s="3" t="s">
        <v>45</v>
      </c>
      <c r="AD568" s="3" t="s">
        <v>118</v>
      </c>
      <c r="AE568" s="4" t="s">
        <v>471</v>
      </c>
      <c r="AF568" s="4" t="s">
        <v>500</v>
      </c>
      <c r="AG568" s="4">
        <v>84</v>
      </c>
    </row>
    <row r="569" spans="29:33" x14ac:dyDescent="0.25">
      <c r="AC569" s="3" t="s">
        <v>45</v>
      </c>
      <c r="AD569" s="3" t="s">
        <v>118</v>
      </c>
      <c r="AE569" s="4" t="s">
        <v>471</v>
      </c>
      <c r="AF569" s="4" t="s">
        <v>489</v>
      </c>
      <c r="AG569" s="4">
        <v>74</v>
      </c>
    </row>
    <row r="570" spans="29:33" x14ac:dyDescent="0.25">
      <c r="AC570" s="3" t="s">
        <v>45</v>
      </c>
      <c r="AD570" s="3" t="s">
        <v>118</v>
      </c>
      <c r="AE570" s="4" t="s">
        <v>471</v>
      </c>
      <c r="AF570" s="4" t="s">
        <v>501</v>
      </c>
      <c r="AG570" s="4">
        <v>72</v>
      </c>
    </row>
    <row r="571" spans="29:33" x14ac:dyDescent="0.25">
      <c r="AC571" s="3" t="s">
        <v>45</v>
      </c>
      <c r="AD571" s="3" t="s">
        <v>118</v>
      </c>
      <c r="AE571" s="4" t="s">
        <v>471</v>
      </c>
      <c r="AF571" s="4" t="s">
        <v>502</v>
      </c>
      <c r="AG571" s="4">
        <v>157</v>
      </c>
    </row>
    <row r="572" spans="29:33" x14ac:dyDescent="0.25">
      <c r="AC572" s="3" t="s">
        <v>45</v>
      </c>
      <c r="AD572" s="3" t="s">
        <v>118</v>
      </c>
      <c r="AE572" s="4" t="s">
        <v>471</v>
      </c>
      <c r="AF572" s="4" t="s">
        <v>505</v>
      </c>
      <c r="AG572" s="4">
        <v>53</v>
      </c>
    </row>
    <row r="573" spans="29:33" x14ac:dyDescent="0.25">
      <c r="AC573" s="3" t="s">
        <v>45</v>
      </c>
      <c r="AD573" s="3" t="s">
        <v>118</v>
      </c>
      <c r="AE573" s="4" t="s">
        <v>471</v>
      </c>
      <c r="AF573" s="4" t="s">
        <v>506</v>
      </c>
      <c r="AG573" s="4">
        <v>61</v>
      </c>
    </row>
    <row r="574" spans="29:33" x14ac:dyDescent="0.25">
      <c r="AC574" s="3" t="s">
        <v>45</v>
      </c>
      <c r="AD574" s="3" t="s">
        <v>118</v>
      </c>
      <c r="AE574" s="4" t="s">
        <v>471</v>
      </c>
      <c r="AF574" s="4" t="s">
        <v>503</v>
      </c>
      <c r="AG574" s="4">
        <v>45</v>
      </c>
    </row>
    <row r="575" spans="29:33" x14ac:dyDescent="0.25">
      <c r="AC575" s="3" t="s">
        <v>45</v>
      </c>
      <c r="AD575" s="3" t="s">
        <v>118</v>
      </c>
      <c r="AE575" s="4" t="s">
        <v>471</v>
      </c>
      <c r="AF575" s="4" t="s">
        <v>504</v>
      </c>
      <c r="AG575" s="4">
        <v>72</v>
      </c>
    </row>
    <row r="576" spans="29:33" x14ac:dyDescent="0.25">
      <c r="AC576" s="3" t="s">
        <v>45</v>
      </c>
      <c r="AD576" s="3" t="s">
        <v>118</v>
      </c>
      <c r="AE576" s="4" t="s">
        <v>471</v>
      </c>
      <c r="AF576" s="4" t="s">
        <v>507</v>
      </c>
      <c r="AG576" s="4">
        <v>107</v>
      </c>
    </row>
    <row r="577" spans="29:33" x14ac:dyDescent="0.25">
      <c r="AC577" s="3" t="s">
        <v>45</v>
      </c>
      <c r="AD577" s="3" t="s">
        <v>118</v>
      </c>
      <c r="AE577" s="4" t="s">
        <v>471</v>
      </c>
      <c r="AF577" s="4" t="s">
        <v>508</v>
      </c>
      <c r="AG577" s="4">
        <v>188</v>
      </c>
    </row>
    <row r="578" spans="29:33" x14ac:dyDescent="0.25">
      <c r="AC578" s="3" t="s">
        <v>45</v>
      </c>
      <c r="AD578" s="3" t="s">
        <v>118</v>
      </c>
      <c r="AE578" s="4" t="s">
        <v>471</v>
      </c>
      <c r="AF578" s="4" t="s">
        <v>509</v>
      </c>
      <c r="AG578" s="4">
        <v>138</v>
      </c>
    </row>
    <row r="579" spans="29:33" x14ac:dyDescent="0.25">
      <c r="AC579" s="3" t="s">
        <v>45</v>
      </c>
      <c r="AD579" s="3" t="s">
        <v>118</v>
      </c>
      <c r="AE579" s="4" t="s">
        <v>471</v>
      </c>
      <c r="AF579" s="4" t="s">
        <v>510</v>
      </c>
      <c r="AG579" s="4">
        <v>216</v>
      </c>
    </row>
    <row r="580" spans="29:33" x14ac:dyDescent="0.25">
      <c r="AC580" s="3" t="s">
        <v>45</v>
      </c>
      <c r="AD580" s="3" t="s">
        <v>118</v>
      </c>
      <c r="AE580" s="4" t="s">
        <v>471</v>
      </c>
      <c r="AF580" s="4" t="s">
        <v>511</v>
      </c>
      <c r="AG580" s="4">
        <v>156</v>
      </c>
    </row>
    <row r="581" spans="29:33" x14ac:dyDescent="0.25">
      <c r="AC581" s="3" t="s">
        <v>45</v>
      </c>
      <c r="AD581" s="3" t="s">
        <v>118</v>
      </c>
      <c r="AE581" s="4" t="s">
        <v>471</v>
      </c>
      <c r="AF581" s="4" t="s">
        <v>570</v>
      </c>
      <c r="AG581" s="4">
        <v>260</v>
      </c>
    </row>
    <row r="582" spans="29:33" x14ac:dyDescent="0.25">
      <c r="AC582" s="3" t="s">
        <v>45</v>
      </c>
      <c r="AD582" s="3" t="s">
        <v>118</v>
      </c>
      <c r="AE582" s="4" t="s">
        <v>481</v>
      </c>
      <c r="AF582" s="4" t="s">
        <v>500</v>
      </c>
      <c r="AG582" s="4">
        <v>113</v>
      </c>
    </row>
    <row r="583" spans="29:33" x14ac:dyDescent="0.25">
      <c r="AC583" s="3" t="s">
        <v>45</v>
      </c>
      <c r="AD583" s="3" t="s">
        <v>118</v>
      </c>
      <c r="AE583" s="4" t="s">
        <v>481</v>
      </c>
      <c r="AF583" s="4" t="s">
        <v>489</v>
      </c>
      <c r="AG583" s="4">
        <v>99</v>
      </c>
    </row>
    <row r="584" spans="29:33" x14ac:dyDescent="0.25">
      <c r="AC584" s="3" t="s">
        <v>45</v>
      </c>
      <c r="AD584" s="3" t="s">
        <v>118</v>
      </c>
      <c r="AE584" s="4" t="s">
        <v>481</v>
      </c>
      <c r="AF584" s="4" t="s">
        <v>501</v>
      </c>
      <c r="AG584" s="4">
        <v>74</v>
      </c>
    </row>
    <row r="585" spans="29:33" x14ac:dyDescent="0.25">
      <c r="AC585" s="3" t="s">
        <v>45</v>
      </c>
      <c r="AD585" s="3" t="s">
        <v>118</v>
      </c>
      <c r="AE585" s="4" t="s">
        <v>481</v>
      </c>
      <c r="AF585" s="4" t="s">
        <v>502</v>
      </c>
      <c r="AG585" s="4">
        <v>196</v>
      </c>
    </row>
    <row r="586" spans="29:33" x14ac:dyDescent="0.25">
      <c r="AC586" s="3" t="s">
        <v>45</v>
      </c>
      <c r="AD586" s="3" t="s">
        <v>118</v>
      </c>
      <c r="AE586" s="4" t="s">
        <v>481</v>
      </c>
      <c r="AF586" s="4" t="s">
        <v>505</v>
      </c>
      <c r="AG586" s="4">
        <v>72</v>
      </c>
    </row>
    <row r="587" spans="29:33" x14ac:dyDescent="0.25">
      <c r="AC587" s="3" t="s">
        <v>45</v>
      </c>
      <c r="AD587" s="3" t="s">
        <v>118</v>
      </c>
      <c r="AE587" s="4" t="s">
        <v>481</v>
      </c>
      <c r="AF587" s="4" t="s">
        <v>506</v>
      </c>
      <c r="AG587" s="4">
        <v>82</v>
      </c>
    </row>
    <row r="588" spans="29:33" x14ac:dyDescent="0.25">
      <c r="AC588" s="3" t="s">
        <v>45</v>
      </c>
      <c r="AD588" s="3" t="s">
        <v>118</v>
      </c>
      <c r="AE588" s="4" t="s">
        <v>481</v>
      </c>
      <c r="AF588" s="4" t="s">
        <v>503</v>
      </c>
      <c r="AG588" s="4">
        <v>60</v>
      </c>
    </row>
    <row r="589" spans="29:33" x14ac:dyDescent="0.25">
      <c r="AC589" s="3" t="s">
        <v>45</v>
      </c>
      <c r="AD589" s="3" t="s">
        <v>118</v>
      </c>
      <c r="AE589" s="4" t="s">
        <v>481</v>
      </c>
      <c r="AF589" s="4" t="s">
        <v>504</v>
      </c>
      <c r="AG589" s="4">
        <v>74</v>
      </c>
    </row>
    <row r="590" spans="29:33" x14ac:dyDescent="0.25">
      <c r="AC590" s="3" t="s">
        <v>45</v>
      </c>
      <c r="AD590" s="3" t="s">
        <v>118</v>
      </c>
      <c r="AE590" s="4" t="s">
        <v>481</v>
      </c>
      <c r="AF590" s="4" t="s">
        <v>507</v>
      </c>
      <c r="AG590" s="4">
        <v>116</v>
      </c>
    </row>
    <row r="591" spans="29:33" x14ac:dyDescent="0.25">
      <c r="AC591" s="3" t="s">
        <v>45</v>
      </c>
      <c r="AD591" s="3" t="s">
        <v>118</v>
      </c>
      <c r="AE591" s="4" t="s">
        <v>481</v>
      </c>
      <c r="AF591" s="4" t="s">
        <v>508</v>
      </c>
      <c r="AG591" s="4">
        <v>236</v>
      </c>
    </row>
    <row r="592" spans="29:33" x14ac:dyDescent="0.25">
      <c r="AC592" s="3" t="s">
        <v>45</v>
      </c>
      <c r="AD592" s="3" t="s">
        <v>118</v>
      </c>
      <c r="AE592" s="4" t="s">
        <v>481</v>
      </c>
      <c r="AF592" s="4" t="s">
        <v>509</v>
      </c>
      <c r="AG592" s="4">
        <v>176</v>
      </c>
    </row>
    <row r="593" spans="29:33" x14ac:dyDescent="0.25">
      <c r="AC593" s="3" t="s">
        <v>45</v>
      </c>
      <c r="AD593" s="3" t="s">
        <v>118</v>
      </c>
      <c r="AE593" s="4" t="s">
        <v>481</v>
      </c>
      <c r="AF593" s="4" t="s">
        <v>510</v>
      </c>
      <c r="AG593" s="4">
        <v>270</v>
      </c>
    </row>
    <row r="594" spans="29:33" x14ac:dyDescent="0.25">
      <c r="AC594" s="3" t="s">
        <v>45</v>
      </c>
      <c r="AD594" s="3" t="s">
        <v>118</v>
      </c>
      <c r="AE594" s="4" t="s">
        <v>481</v>
      </c>
      <c r="AF594" s="4" t="s">
        <v>511</v>
      </c>
      <c r="AG594" s="4">
        <v>208</v>
      </c>
    </row>
    <row r="595" spans="29:33" x14ac:dyDescent="0.25">
      <c r="AC595" s="3" t="s">
        <v>45</v>
      </c>
      <c r="AD595" s="3" t="s">
        <v>118</v>
      </c>
      <c r="AE595" s="4" t="s">
        <v>481</v>
      </c>
      <c r="AF595" s="4" t="s">
        <v>570</v>
      </c>
      <c r="AG595" s="4">
        <v>320</v>
      </c>
    </row>
    <row r="596" spans="29:33" x14ac:dyDescent="0.25">
      <c r="AC596" s="3" t="s">
        <v>45</v>
      </c>
      <c r="AD596" s="3" t="s">
        <v>122</v>
      </c>
      <c r="AE596" s="4" t="s">
        <v>468</v>
      </c>
      <c r="AF596" s="4" t="s">
        <v>500</v>
      </c>
      <c r="AG596" s="4">
        <v>25</v>
      </c>
    </row>
    <row r="597" spans="29:33" x14ac:dyDescent="0.25">
      <c r="AC597" s="3" t="s">
        <v>45</v>
      </c>
      <c r="AD597" s="3" t="s">
        <v>122</v>
      </c>
      <c r="AE597" s="4" t="s">
        <v>468</v>
      </c>
      <c r="AF597" s="4" t="s">
        <v>489</v>
      </c>
      <c r="AG597" s="4">
        <v>22</v>
      </c>
    </row>
    <row r="598" spans="29:33" x14ac:dyDescent="0.25">
      <c r="AC598" s="3" t="s">
        <v>45</v>
      </c>
      <c r="AD598" s="3" t="s">
        <v>122</v>
      </c>
      <c r="AE598" s="4" t="s">
        <v>468</v>
      </c>
      <c r="AF598" s="4" t="s">
        <v>501</v>
      </c>
      <c r="AG598" s="4">
        <v>20</v>
      </c>
    </row>
    <row r="599" spans="29:33" x14ac:dyDescent="0.25">
      <c r="AC599" s="3" t="s">
        <v>45</v>
      </c>
      <c r="AD599" s="3" t="s">
        <v>122</v>
      </c>
      <c r="AE599" s="4" t="s">
        <v>468</v>
      </c>
      <c r="AF599" s="4" t="s">
        <v>502</v>
      </c>
      <c r="AG599" s="4">
        <v>59</v>
      </c>
    </row>
    <row r="600" spans="29:33" x14ac:dyDescent="0.25">
      <c r="AC600" s="3" t="s">
        <v>45</v>
      </c>
      <c r="AD600" s="3" t="s">
        <v>122</v>
      </c>
      <c r="AE600" s="4" t="s">
        <v>468</v>
      </c>
      <c r="AF600" s="4" t="s">
        <v>505</v>
      </c>
      <c r="AG600" s="4">
        <v>17</v>
      </c>
    </row>
    <row r="601" spans="29:33" x14ac:dyDescent="0.25">
      <c r="AC601" s="3" t="s">
        <v>45</v>
      </c>
      <c r="AD601" s="3" t="s">
        <v>122</v>
      </c>
      <c r="AE601" s="4" t="s">
        <v>468</v>
      </c>
      <c r="AF601" s="4" t="s">
        <v>506</v>
      </c>
      <c r="AG601" s="4">
        <v>20</v>
      </c>
    </row>
    <row r="602" spans="29:33" x14ac:dyDescent="0.25">
      <c r="AC602" s="3" t="s">
        <v>45</v>
      </c>
      <c r="AD602" s="3" t="s">
        <v>122</v>
      </c>
      <c r="AE602" s="4" t="s">
        <v>468</v>
      </c>
      <c r="AF602" s="4" t="s">
        <v>503</v>
      </c>
      <c r="AG602" s="4">
        <v>13</v>
      </c>
    </row>
    <row r="603" spans="29:33" x14ac:dyDescent="0.25">
      <c r="AC603" s="3" t="s">
        <v>45</v>
      </c>
      <c r="AD603" s="3" t="s">
        <v>122</v>
      </c>
      <c r="AE603" s="4" t="s">
        <v>468</v>
      </c>
      <c r="AF603" s="4" t="s">
        <v>504</v>
      </c>
      <c r="AG603" s="4">
        <v>20</v>
      </c>
    </row>
    <row r="604" spans="29:33" x14ac:dyDescent="0.25">
      <c r="AC604" s="3" t="s">
        <v>45</v>
      </c>
      <c r="AD604" s="3" t="s">
        <v>122</v>
      </c>
      <c r="AE604" s="4" t="s">
        <v>468</v>
      </c>
      <c r="AF604" s="4" t="s">
        <v>507</v>
      </c>
      <c r="AG604" s="4">
        <v>39</v>
      </c>
    </row>
    <row r="605" spans="29:33" x14ac:dyDescent="0.25">
      <c r="AC605" s="3" t="s">
        <v>45</v>
      </c>
      <c r="AD605" s="3" t="s">
        <v>122</v>
      </c>
      <c r="AE605" s="4" t="s">
        <v>468</v>
      </c>
      <c r="AF605" s="4" t="s">
        <v>508</v>
      </c>
      <c r="AG605" s="4">
        <v>70</v>
      </c>
    </row>
    <row r="606" spans="29:33" x14ac:dyDescent="0.25">
      <c r="AC606" s="3" t="s">
        <v>45</v>
      </c>
      <c r="AD606" s="3" t="s">
        <v>122</v>
      </c>
      <c r="AE606" s="4" t="s">
        <v>468</v>
      </c>
      <c r="AF606" s="4" t="s">
        <v>509</v>
      </c>
      <c r="AG606" s="4">
        <v>50</v>
      </c>
    </row>
    <row r="607" spans="29:33" x14ac:dyDescent="0.25">
      <c r="AC607" s="3" t="s">
        <v>45</v>
      </c>
      <c r="AD607" s="3" t="s">
        <v>122</v>
      </c>
      <c r="AE607" s="4" t="s">
        <v>468</v>
      </c>
      <c r="AF607" s="4" t="s">
        <v>510</v>
      </c>
      <c r="AG607" s="4">
        <v>81</v>
      </c>
    </row>
    <row r="608" spans="29:33" x14ac:dyDescent="0.25">
      <c r="AC608" s="3" t="s">
        <v>45</v>
      </c>
      <c r="AD608" s="3" t="s">
        <v>122</v>
      </c>
      <c r="AE608" s="4" t="s">
        <v>468</v>
      </c>
      <c r="AF608" s="4" t="s">
        <v>511</v>
      </c>
      <c r="AG608" s="4">
        <v>47</v>
      </c>
    </row>
    <row r="609" spans="29:33" x14ac:dyDescent="0.25">
      <c r="AC609" s="3" t="s">
        <v>45</v>
      </c>
      <c r="AD609" s="3" t="s">
        <v>122</v>
      </c>
      <c r="AE609" s="4" t="s">
        <v>468</v>
      </c>
      <c r="AF609" s="4" t="s">
        <v>570</v>
      </c>
      <c r="AG609" s="4">
        <v>100</v>
      </c>
    </row>
    <row r="610" spans="29:33" x14ac:dyDescent="0.25">
      <c r="AC610" s="3" t="s">
        <v>45</v>
      </c>
      <c r="AD610" s="3" t="s">
        <v>122</v>
      </c>
      <c r="AE610" s="4" t="s">
        <v>470</v>
      </c>
      <c r="AF610" s="4" t="s">
        <v>500</v>
      </c>
      <c r="AG610" s="4">
        <v>50</v>
      </c>
    </row>
    <row r="611" spans="29:33" x14ac:dyDescent="0.25">
      <c r="AC611" s="3" t="s">
        <v>45</v>
      </c>
      <c r="AD611" s="3" t="s">
        <v>122</v>
      </c>
      <c r="AE611" s="4" t="s">
        <v>470</v>
      </c>
      <c r="AF611" s="4" t="s">
        <v>489</v>
      </c>
      <c r="AG611" s="4">
        <v>44</v>
      </c>
    </row>
    <row r="612" spans="29:33" x14ac:dyDescent="0.25">
      <c r="AC612" s="3" t="s">
        <v>45</v>
      </c>
      <c r="AD612" s="3" t="s">
        <v>122</v>
      </c>
      <c r="AE612" s="4" t="s">
        <v>470</v>
      </c>
      <c r="AF612" s="4" t="s">
        <v>501</v>
      </c>
      <c r="AG612" s="4">
        <v>39</v>
      </c>
    </row>
    <row r="613" spans="29:33" x14ac:dyDescent="0.25">
      <c r="AC613" s="3" t="s">
        <v>45</v>
      </c>
      <c r="AD613" s="3" t="s">
        <v>122</v>
      </c>
      <c r="AE613" s="4" t="s">
        <v>470</v>
      </c>
      <c r="AF613" s="4" t="s">
        <v>502</v>
      </c>
      <c r="AG613" s="4">
        <v>98</v>
      </c>
    </row>
    <row r="614" spans="29:33" x14ac:dyDescent="0.25">
      <c r="AC614" s="3" t="s">
        <v>45</v>
      </c>
      <c r="AD614" s="3" t="s">
        <v>122</v>
      </c>
      <c r="AE614" s="4" t="s">
        <v>470</v>
      </c>
      <c r="AF614" s="4" t="s">
        <v>505</v>
      </c>
      <c r="AG614" s="4">
        <v>36</v>
      </c>
    </row>
    <row r="615" spans="29:33" x14ac:dyDescent="0.25">
      <c r="AC615" s="3" t="s">
        <v>45</v>
      </c>
      <c r="AD615" s="3" t="s">
        <v>122</v>
      </c>
      <c r="AE615" s="4" t="s">
        <v>470</v>
      </c>
      <c r="AF615" s="4" t="s">
        <v>506</v>
      </c>
      <c r="AG615" s="4">
        <v>41</v>
      </c>
    </row>
    <row r="616" spans="29:33" x14ac:dyDescent="0.25">
      <c r="AC616" s="3" t="s">
        <v>45</v>
      </c>
      <c r="AD616" s="3" t="s">
        <v>122</v>
      </c>
      <c r="AE616" s="4" t="s">
        <v>470</v>
      </c>
      <c r="AF616" s="4" t="s">
        <v>503</v>
      </c>
      <c r="AG616" s="4">
        <v>27</v>
      </c>
    </row>
    <row r="617" spans="29:33" x14ac:dyDescent="0.25">
      <c r="AC617" s="3" t="s">
        <v>45</v>
      </c>
      <c r="AD617" s="3" t="s">
        <v>122</v>
      </c>
      <c r="AE617" s="4" t="s">
        <v>470</v>
      </c>
      <c r="AF617" s="4" t="s">
        <v>504</v>
      </c>
      <c r="AG617" s="4">
        <v>39</v>
      </c>
    </row>
    <row r="618" spans="29:33" x14ac:dyDescent="0.25">
      <c r="AC618" s="3" t="s">
        <v>45</v>
      </c>
      <c r="AD618" s="3" t="s">
        <v>122</v>
      </c>
      <c r="AE618" s="4" t="s">
        <v>470</v>
      </c>
      <c r="AF618" s="4" t="s">
        <v>507</v>
      </c>
      <c r="AG618" s="4">
        <v>75</v>
      </c>
    </row>
    <row r="619" spans="29:33" x14ac:dyDescent="0.25">
      <c r="AC619" s="3" t="s">
        <v>45</v>
      </c>
      <c r="AD619" s="3" t="s">
        <v>122</v>
      </c>
      <c r="AE619" s="4" t="s">
        <v>470</v>
      </c>
      <c r="AF619" s="4" t="s">
        <v>508</v>
      </c>
      <c r="AG619" s="4">
        <v>118</v>
      </c>
    </row>
    <row r="620" spans="29:33" x14ac:dyDescent="0.25">
      <c r="AC620" s="3" t="s">
        <v>45</v>
      </c>
      <c r="AD620" s="3" t="s">
        <v>122</v>
      </c>
      <c r="AE620" s="4" t="s">
        <v>470</v>
      </c>
      <c r="AF620" s="4" t="s">
        <v>509</v>
      </c>
      <c r="AG620" s="4">
        <v>88</v>
      </c>
    </row>
    <row r="621" spans="29:33" x14ac:dyDescent="0.25">
      <c r="AC621" s="3" t="s">
        <v>45</v>
      </c>
      <c r="AD621" s="3" t="s">
        <v>122</v>
      </c>
      <c r="AE621" s="4" t="s">
        <v>470</v>
      </c>
      <c r="AF621" s="4" t="s">
        <v>510</v>
      </c>
      <c r="AG621" s="4">
        <v>135</v>
      </c>
    </row>
    <row r="622" spans="29:33" x14ac:dyDescent="0.25">
      <c r="AC622" s="3" t="s">
        <v>45</v>
      </c>
      <c r="AD622" s="3" t="s">
        <v>122</v>
      </c>
      <c r="AE622" s="4" t="s">
        <v>470</v>
      </c>
      <c r="AF622" s="4" t="s">
        <v>511</v>
      </c>
      <c r="AG622" s="4">
        <v>94</v>
      </c>
    </row>
    <row r="623" spans="29:33" x14ac:dyDescent="0.25">
      <c r="AC623" s="3" t="s">
        <v>45</v>
      </c>
      <c r="AD623" s="3" t="s">
        <v>122</v>
      </c>
      <c r="AE623" s="4" t="s">
        <v>470</v>
      </c>
      <c r="AF623" s="4" t="s">
        <v>570</v>
      </c>
      <c r="AG623" s="4">
        <v>160</v>
      </c>
    </row>
    <row r="624" spans="29:33" x14ac:dyDescent="0.25">
      <c r="AC624" s="3" t="s">
        <v>45</v>
      </c>
      <c r="AD624" s="3" t="s">
        <v>122</v>
      </c>
      <c r="AE624" s="4" t="s">
        <v>471</v>
      </c>
      <c r="AF624" s="4" t="s">
        <v>500</v>
      </c>
      <c r="AG624" s="4">
        <v>75</v>
      </c>
    </row>
    <row r="625" spans="29:33" x14ac:dyDescent="0.25">
      <c r="AC625" s="3" t="s">
        <v>45</v>
      </c>
      <c r="AD625" s="3" t="s">
        <v>122</v>
      </c>
      <c r="AE625" s="4" t="s">
        <v>471</v>
      </c>
      <c r="AF625" s="4" t="s">
        <v>489</v>
      </c>
      <c r="AG625" s="4">
        <v>66</v>
      </c>
    </row>
    <row r="626" spans="29:33" x14ac:dyDescent="0.25">
      <c r="AC626" s="3" t="s">
        <v>45</v>
      </c>
      <c r="AD626" s="3" t="s">
        <v>122</v>
      </c>
      <c r="AE626" s="4" t="s">
        <v>471</v>
      </c>
      <c r="AF626" s="4" t="s">
        <v>501</v>
      </c>
      <c r="AG626" s="4">
        <v>63</v>
      </c>
    </row>
    <row r="627" spans="29:33" x14ac:dyDescent="0.25">
      <c r="AC627" s="3" t="s">
        <v>45</v>
      </c>
      <c r="AD627" s="3" t="s">
        <v>122</v>
      </c>
      <c r="AE627" s="4" t="s">
        <v>471</v>
      </c>
      <c r="AF627" s="4" t="s">
        <v>502</v>
      </c>
      <c r="AG627" s="4">
        <v>157</v>
      </c>
    </row>
    <row r="628" spans="29:33" x14ac:dyDescent="0.25">
      <c r="AC628" s="3" t="s">
        <v>45</v>
      </c>
      <c r="AD628" s="3" t="s">
        <v>122</v>
      </c>
      <c r="AE628" s="4" t="s">
        <v>471</v>
      </c>
      <c r="AF628" s="4" t="s">
        <v>505</v>
      </c>
      <c r="AG628" s="4">
        <v>53</v>
      </c>
    </row>
    <row r="629" spans="29:33" x14ac:dyDescent="0.25">
      <c r="AC629" s="3" t="s">
        <v>45</v>
      </c>
      <c r="AD629" s="3" t="s">
        <v>122</v>
      </c>
      <c r="AE629" s="4" t="s">
        <v>471</v>
      </c>
      <c r="AF629" s="4" t="s">
        <v>506</v>
      </c>
      <c r="AG629" s="4">
        <v>61</v>
      </c>
    </row>
    <row r="630" spans="29:33" x14ac:dyDescent="0.25">
      <c r="AC630" s="3" t="s">
        <v>45</v>
      </c>
      <c r="AD630" s="3" t="s">
        <v>122</v>
      </c>
      <c r="AE630" s="4" t="s">
        <v>471</v>
      </c>
      <c r="AF630" s="4" t="s">
        <v>503</v>
      </c>
      <c r="AG630" s="4">
        <v>40</v>
      </c>
    </row>
    <row r="631" spans="29:33" x14ac:dyDescent="0.25">
      <c r="AC631" s="3" t="s">
        <v>45</v>
      </c>
      <c r="AD631" s="3" t="s">
        <v>122</v>
      </c>
      <c r="AE631" s="4" t="s">
        <v>471</v>
      </c>
      <c r="AF631" s="4" t="s">
        <v>504</v>
      </c>
      <c r="AG631" s="4">
        <v>63</v>
      </c>
    </row>
    <row r="632" spans="29:33" x14ac:dyDescent="0.25">
      <c r="AC632" s="3" t="s">
        <v>45</v>
      </c>
      <c r="AD632" s="3" t="s">
        <v>122</v>
      </c>
      <c r="AE632" s="4" t="s">
        <v>471</v>
      </c>
      <c r="AF632" s="4" t="s">
        <v>507</v>
      </c>
      <c r="AG632" s="4">
        <v>107</v>
      </c>
    </row>
    <row r="633" spans="29:33" x14ac:dyDescent="0.25">
      <c r="AC633" s="3" t="s">
        <v>45</v>
      </c>
      <c r="AD633" s="3" t="s">
        <v>122</v>
      </c>
      <c r="AE633" s="4" t="s">
        <v>471</v>
      </c>
      <c r="AF633" s="4" t="s">
        <v>508</v>
      </c>
      <c r="AG633" s="4">
        <v>188</v>
      </c>
    </row>
    <row r="634" spans="29:33" x14ac:dyDescent="0.25">
      <c r="AC634" s="3" t="s">
        <v>45</v>
      </c>
      <c r="AD634" s="3" t="s">
        <v>122</v>
      </c>
      <c r="AE634" s="4" t="s">
        <v>471</v>
      </c>
      <c r="AF634" s="4" t="s">
        <v>509</v>
      </c>
      <c r="AG634" s="4">
        <v>138</v>
      </c>
    </row>
    <row r="635" spans="29:33" x14ac:dyDescent="0.25">
      <c r="AC635" s="3" t="s">
        <v>45</v>
      </c>
      <c r="AD635" s="3" t="s">
        <v>122</v>
      </c>
      <c r="AE635" s="4" t="s">
        <v>471</v>
      </c>
      <c r="AF635" s="4" t="s">
        <v>510</v>
      </c>
      <c r="AG635" s="4">
        <v>216</v>
      </c>
    </row>
    <row r="636" spans="29:33" x14ac:dyDescent="0.25">
      <c r="AC636" s="3" t="s">
        <v>45</v>
      </c>
      <c r="AD636" s="3" t="s">
        <v>122</v>
      </c>
      <c r="AE636" s="4" t="s">
        <v>471</v>
      </c>
      <c r="AF636" s="4" t="s">
        <v>511</v>
      </c>
      <c r="AG636" s="4">
        <v>141</v>
      </c>
    </row>
    <row r="637" spans="29:33" x14ac:dyDescent="0.25">
      <c r="AC637" s="3" t="s">
        <v>45</v>
      </c>
      <c r="AD637" s="3" t="s">
        <v>122</v>
      </c>
      <c r="AE637" s="4" t="s">
        <v>471</v>
      </c>
      <c r="AF637" s="4" t="s">
        <v>570</v>
      </c>
      <c r="AG637" s="4">
        <v>260</v>
      </c>
    </row>
    <row r="638" spans="29:33" x14ac:dyDescent="0.25">
      <c r="AC638" s="3" t="s">
        <v>45</v>
      </c>
      <c r="AD638" s="3" t="s">
        <v>122</v>
      </c>
      <c r="AE638" s="4" t="s">
        <v>481</v>
      </c>
      <c r="AF638" s="4" t="s">
        <v>500</v>
      </c>
      <c r="AG638" s="4">
        <v>100</v>
      </c>
    </row>
    <row r="639" spans="29:33" x14ac:dyDescent="0.25">
      <c r="AC639" s="3" t="s">
        <v>45</v>
      </c>
      <c r="AD639" s="3" t="s">
        <v>122</v>
      </c>
      <c r="AE639" s="4" t="s">
        <v>481</v>
      </c>
      <c r="AF639" s="4" t="s">
        <v>489</v>
      </c>
      <c r="AG639" s="4">
        <v>87</v>
      </c>
    </row>
    <row r="640" spans="29:33" x14ac:dyDescent="0.25">
      <c r="AC640" s="3" t="s">
        <v>45</v>
      </c>
      <c r="AD640" s="3" t="s">
        <v>122</v>
      </c>
      <c r="AE640" s="4" t="s">
        <v>481</v>
      </c>
      <c r="AF640" s="4" t="s">
        <v>501</v>
      </c>
      <c r="AG640" s="4">
        <v>85</v>
      </c>
    </row>
    <row r="641" spans="29:33" x14ac:dyDescent="0.25">
      <c r="AC641" s="3" t="s">
        <v>45</v>
      </c>
      <c r="AD641" s="3" t="s">
        <v>122</v>
      </c>
      <c r="AE641" s="4" t="s">
        <v>481</v>
      </c>
      <c r="AF641" s="4" t="s">
        <v>502</v>
      </c>
      <c r="AG641" s="4">
        <v>196</v>
      </c>
    </row>
    <row r="642" spans="29:33" x14ac:dyDescent="0.25">
      <c r="AC642" s="3" t="s">
        <v>45</v>
      </c>
      <c r="AD642" s="3" t="s">
        <v>122</v>
      </c>
      <c r="AE642" s="4" t="s">
        <v>481</v>
      </c>
      <c r="AF642" s="4" t="s">
        <v>505</v>
      </c>
      <c r="AG642" s="4">
        <v>72</v>
      </c>
    </row>
    <row r="643" spans="29:33" x14ac:dyDescent="0.25">
      <c r="AC643" s="3" t="s">
        <v>45</v>
      </c>
      <c r="AD643" s="3" t="s">
        <v>122</v>
      </c>
      <c r="AE643" s="4" t="s">
        <v>481</v>
      </c>
      <c r="AF643" s="4" t="s">
        <v>506</v>
      </c>
      <c r="AG643" s="4">
        <v>82</v>
      </c>
    </row>
    <row r="644" spans="29:33" x14ac:dyDescent="0.25">
      <c r="AC644" s="3" t="s">
        <v>45</v>
      </c>
      <c r="AD644" s="3" t="s">
        <v>122</v>
      </c>
      <c r="AE644" s="4" t="s">
        <v>481</v>
      </c>
      <c r="AF644" s="4" t="s">
        <v>503</v>
      </c>
      <c r="AG644" s="4">
        <v>53</v>
      </c>
    </row>
    <row r="645" spans="29:33" x14ac:dyDescent="0.25">
      <c r="AC645" s="3" t="s">
        <v>45</v>
      </c>
      <c r="AD645" s="3" t="s">
        <v>122</v>
      </c>
      <c r="AE645" s="4" t="s">
        <v>481</v>
      </c>
      <c r="AF645" s="4" t="s">
        <v>504</v>
      </c>
      <c r="AG645" s="4">
        <v>85</v>
      </c>
    </row>
    <row r="646" spans="29:33" x14ac:dyDescent="0.25">
      <c r="AC646" s="3" t="s">
        <v>45</v>
      </c>
      <c r="AD646" s="3" t="s">
        <v>122</v>
      </c>
      <c r="AE646" s="4" t="s">
        <v>481</v>
      </c>
      <c r="AF646" s="4" t="s">
        <v>507</v>
      </c>
      <c r="AG646" s="4">
        <v>116</v>
      </c>
    </row>
    <row r="647" spans="29:33" x14ac:dyDescent="0.25">
      <c r="AC647" s="3" t="s">
        <v>45</v>
      </c>
      <c r="AD647" s="3" t="s">
        <v>122</v>
      </c>
      <c r="AE647" s="4" t="s">
        <v>481</v>
      </c>
      <c r="AF647" s="4" t="s">
        <v>508</v>
      </c>
      <c r="AG647" s="4">
        <v>236</v>
      </c>
    </row>
    <row r="648" spans="29:33" x14ac:dyDescent="0.25">
      <c r="AC648" s="3" t="s">
        <v>45</v>
      </c>
      <c r="AD648" s="3" t="s">
        <v>122</v>
      </c>
      <c r="AE648" s="4" t="s">
        <v>481</v>
      </c>
      <c r="AF648" s="4" t="s">
        <v>509</v>
      </c>
      <c r="AG648" s="4">
        <v>176</v>
      </c>
    </row>
    <row r="649" spans="29:33" x14ac:dyDescent="0.25">
      <c r="AC649" s="3" t="s">
        <v>45</v>
      </c>
      <c r="AD649" s="3" t="s">
        <v>122</v>
      </c>
      <c r="AE649" s="4" t="s">
        <v>481</v>
      </c>
      <c r="AF649" s="4" t="s">
        <v>510</v>
      </c>
      <c r="AG649" s="4">
        <v>270</v>
      </c>
    </row>
    <row r="650" spans="29:33" x14ac:dyDescent="0.25">
      <c r="AC650" s="3" t="s">
        <v>45</v>
      </c>
      <c r="AD650" s="3" t="s">
        <v>122</v>
      </c>
      <c r="AE650" s="4" t="s">
        <v>481</v>
      </c>
      <c r="AF650" s="4" t="s">
        <v>511</v>
      </c>
      <c r="AG650" s="4">
        <v>188</v>
      </c>
    </row>
    <row r="651" spans="29:33" x14ac:dyDescent="0.25">
      <c r="AC651" s="3" t="s">
        <v>45</v>
      </c>
      <c r="AD651" s="3" t="s">
        <v>122</v>
      </c>
      <c r="AE651" s="4" t="s">
        <v>481</v>
      </c>
      <c r="AF651" s="4" t="s">
        <v>570</v>
      </c>
      <c r="AG651" s="4">
        <v>320</v>
      </c>
    </row>
    <row r="652" spans="29:33" x14ac:dyDescent="0.25">
      <c r="AC652" s="3" t="s">
        <v>45</v>
      </c>
      <c r="AD652" s="3" t="s">
        <v>126</v>
      </c>
      <c r="AE652" s="4" t="s">
        <v>468</v>
      </c>
      <c r="AF652" s="4" t="s">
        <v>500</v>
      </c>
      <c r="AG652" s="4">
        <v>37</v>
      </c>
    </row>
    <row r="653" spans="29:33" x14ac:dyDescent="0.25">
      <c r="AC653" s="3" t="s">
        <v>45</v>
      </c>
      <c r="AD653" s="3" t="s">
        <v>126</v>
      </c>
      <c r="AE653" s="4" t="s">
        <v>468</v>
      </c>
      <c r="AF653" s="4" t="s">
        <v>489</v>
      </c>
      <c r="AG653" s="4">
        <v>32</v>
      </c>
    </row>
    <row r="654" spans="29:33" x14ac:dyDescent="0.25">
      <c r="AC654" s="3" t="s">
        <v>45</v>
      </c>
      <c r="AD654" s="3" t="s">
        <v>126</v>
      </c>
      <c r="AE654" s="4" t="s">
        <v>468</v>
      </c>
      <c r="AF654" s="4" t="s">
        <v>501</v>
      </c>
      <c r="AG654" s="4">
        <v>29</v>
      </c>
    </row>
    <row r="655" spans="29:33" x14ac:dyDescent="0.25">
      <c r="AC655" s="3" t="s">
        <v>45</v>
      </c>
      <c r="AD655" s="3" t="s">
        <v>126</v>
      </c>
      <c r="AE655" s="4" t="s">
        <v>468</v>
      </c>
      <c r="AF655" s="4" t="s">
        <v>502</v>
      </c>
      <c r="AG655" s="4">
        <v>59</v>
      </c>
    </row>
    <row r="656" spans="29:33" x14ac:dyDescent="0.25">
      <c r="AC656" s="3" t="s">
        <v>45</v>
      </c>
      <c r="AD656" s="3" t="s">
        <v>126</v>
      </c>
      <c r="AE656" s="4" t="s">
        <v>468</v>
      </c>
      <c r="AF656" s="4" t="s">
        <v>505</v>
      </c>
      <c r="AG656" s="4">
        <v>17</v>
      </c>
    </row>
    <row r="657" spans="29:33" x14ac:dyDescent="0.25">
      <c r="AC657" s="3" t="s">
        <v>45</v>
      </c>
      <c r="AD657" s="3" t="s">
        <v>126</v>
      </c>
      <c r="AE657" s="4" t="s">
        <v>468</v>
      </c>
      <c r="AF657" s="4" t="s">
        <v>506</v>
      </c>
      <c r="AG657" s="4">
        <v>20</v>
      </c>
    </row>
    <row r="658" spans="29:33" x14ac:dyDescent="0.25">
      <c r="AC658" s="3" t="s">
        <v>45</v>
      </c>
      <c r="AD658" s="3" t="s">
        <v>126</v>
      </c>
      <c r="AE658" s="4" t="s">
        <v>468</v>
      </c>
      <c r="AF658" s="4" t="s">
        <v>503</v>
      </c>
      <c r="AG658" s="4">
        <v>20</v>
      </c>
    </row>
    <row r="659" spans="29:33" x14ac:dyDescent="0.25">
      <c r="AC659" s="3" t="s">
        <v>45</v>
      </c>
      <c r="AD659" s="3" t="s">
        <v>126</v>
      </c>
      <c r="AE659" s="4" t="s">
        <v>468</v>
      </c>
      <c r="AF659" s="4" t="s">
        <v>504</v>
      </c>
      <c r="AG659" s="4">
        <v>29</v>
      </c>
    </row>
    <row r="660" spans="29:33" x14ac:dyDescent="0.25">
      <c r="AC660" s="3" t="s">
        <v>45</v>
      </c>
      <c r="AD660" s="3" t="s">
        <v>126</v>
      </c>
      <c r="AE660" s="4" t="s">
        <v>468</v>
      </c>
      <c r="AF660" s="4" t="s">
        <v>507</v>
      </c>
      <c r="AG660" s="4">
        <v>39</v>
      </c>
    </row>
    <row r="661" spans="29:33" x14ac:dyDescent="0.25">
      <c r="AC661" s="3" t="s">
        <v>45</v>
      </c>
      <c r="AD661" s="3" t="s">
        <v>126</v>
      </c>
      <c r="AE661" s="4" t="s">
        <v>468</v>
      </c>
      <c r="AF661" s="4" t="s">
        <v>508</v>
      </c>
      <c r="AG661" s="4">
        <v>70</v>
      </c>
    </row>
    <row r="662" spans="29:33" x14ac:dyDescent="0.25">
      <c r="AC662" s="3" t="s">
        <v>45</v>
      </c>
      <c r="AD662" s="3" t="s">
        <v>126</v>
      </c>
      <c r="AE662" s="4" t="s">
        <v>468</v>
      </c>
      <c r="AF662" s="4" t="s">
        <v>509</v>
      </c>
      <c r="AG662" s="4">
        <v>50</v>
      </c>
    </row>
    <row r="663" spans="29:33" x14ac:dyDescent="0.25">
      <c r="AC663" s="3" t="s">
        <v>45</v>
      </c>
      <c r="AD663" s="3" t="s">
        <v>126</v>
      </c>
      <c r="AE663" s="4" t="s">
        <v>468</v>
      </c>
      <c r="AF663" s="4" t="s">
        <v>510</v>
      </c>
      <c r="AG663" s="4">
        <v>81</v>
      </c>
    </row>
    <row r="664" spans="29:33" x14ac:dyDescent="0.25">
      <c r="AC664" s="3" t="s">
        <v>45</v>
      </c>
      <c r="AD664" s="3" t="s">
        <v>126</v>
      </c>
      <c r="AE664" s="4" t="s">
        <v>468</v>
      </c>
      <c r="AF664" s="4" t="s">
        <v>511</v>
      </c>
      <c r="AG664" s="4">
        <v>68</v>
      </c>
    </row>
    <row r="665" spans="29:33" x14ac:dyDescent="0.25">
      <c r="AC665" s="3" t="s">
        <v>45</v>
      </c>
      <c r="AD665" s="3" t="s">
        <v>126</v>
      </c>
      <c r="AE665" s="4" t="s">
        <v>468</v>
      </c>
      <c r="AF665" s="4" t="s">
        <v>570</v>
      </c>
      <c r="AG665" s="4">
        <v>100</v>
      </c>
    </row>
    <row r="666" spans="29:33" x14ac:dyDescent="0.25">
      <c r="AC666" s="3" t="s">
        <v>45</v>
      </c>
      <c r="AD666" s="3" t="s">
        <v>126</v>
      </c>
      <c r="AE666" s="4" t="s">
        <v>470</v>
      </c>
      <c r="AF666" s="4" t="s">
        <v>500</v>
      </c>
      <c r="AG666" s="4">
        <v>74</v>
      </c>
    </row>
    <row r="667" spans="29:33" x14ac:dyDescent="0.25">
      <c r="AC667" s="3" t="s">
        <v>45</v>
      </c>
      <c r="AD667" s="3" t="s">
        <v>126</v>
      </c>
      <c r="AE667" s="4" t="s">
        <v>470</v>
      </c>
      <c r="AF667" s="4" t="s">
        <v>489</v>
      </c>
      <c r="AG667" s="4">
        <v>64</v>
      </c>
    </row>
    <row r="668" spans="29:33" x14ac:dyDescent="0.25">
      <c r="AC668" s="3" t="s">
        <v>45</v>
      </c>
      <c r="AD668" s="3" t="s">
        <v>126</v>
      </c>
      <c r="AE668" s="4" t="s">
        <v>470</v>
      </c>
      <c r="AF668" s="4" t="s">
        <v>501</v>
      </c>
      <c r="AG668" s="4">
        <v>58</v>
      </c>
    </row>
    <row r="669" spans="29:33" x14ac:dyDescent="0.25">
      <c r="AC669" s="3" t="s">
        <v>45</v>
      </c>
      <c r="AD669" s="3" t="s">
        <v>126</v>
      </c>
      <c r="AE669" s="4" t="s">
        <v>470</v>
      </c>
      <c r="AF669" s="4" t="s">
        <v>502</v>
      </c>
      <c r="AG669" s="4">
        <v>98</v>
      </c>
    </row>
    <row r="670" spans="29:33" x14ac:dyDescent="0.25">
      <c r="AC670" s="3" t="s">
        <v>45</v>
      </c>
      <c r="AD670" s="3" t="s">
        <v>126</v>
      </c>
      <c r="AE670" s="4" t="s">
        <v>470</v>
      </c>
      <c r="AF670" s="4" t="s">
        <v>505</v>
      </c>
      <c r="AG670" s="4">
        <v>36</v>
      </c>
    </row>
    <row r="671" spans="29:33" x14ac:dyDescent="0.25">
      <c r="AC671" s="3" t="s">
        <v>45</v>
      </c>
      <c r="AD671" s="3" t="s">
        <v>126</v>
      </c>
      <c r="AE671" s="4" t="s">
        <v>470</v>
      </c>
      <c r="AF671" s="4" t="s">
        <v>506</v>
      </c>
      <c r="AG671" s="4">
        <v>41</v>
      </c>
    </row>
    <row r="672" spans="29:33" x14ac:dyDescent="0.25">
      <c r="AC672" s="3" t="s">
        <v>45</v>
      </c>
      <c r="AD672" s="3" t="s">
        <v>126</v>
      </c>
      <c r="AE672" s="4" t="s">
        <v>470</v>
      </c>
      <c r="AF672" s="4" t="s">
        <v>503</v>
      </c>
      <c r="AG672" s="4">
        <v>39</v>
      </c>
    </row>
    <row r="673" spans="29:33" x14ac:dyDescent="0.25">
      <c r="AC673" s="3" t="s">
        <v>45</v>
      </c>
      <c r="AD673" s="3" t="s">
        <v>126</v>
      </c>
      <c r="AE673" s="4" t="s">
        <v>470</v>
      </c>
      <c r="AF673" s="4" t="s">
        <v>504</v>
      </c>
      <c r="AG673" s="4">
        <v>58</v>
      </c>
    </row>
    <row r="674" spans="29:33" x14ac:dyDescent="0.25">
      <c r="AC674" s="3" t="s">
        <v>45</v>
      </c>
      <c r="AD674" s="3" t="s">
        <v>126</v>
      </c>
      <c r="AE674" s="4" t="s">
        <v>470</v>
      </c>
      <c r="AF674" s="4" t="s">
        <v>507</v>
      </c>
      <c r="AG674" s="4">
        <v>75</v>
      </c>
    </row>
    <row r="675" spans="29:33" x14ac:dyDescent="0.25">
      <c r="AC675" s="3" t="s">
        <v>45</v>
      </c>
      <c r="AD675" s="3" t="s">
        <v>126</v>
      </c>
      <c r="AE675" s="4" t="s">
        <v>470</v>
      </c>
      <c r="AF675" s="4" t="s">
        <v>508</v>
      </c>
      <c r="AG675" s="4">
        <v>118</v>
      </c>
    </row>
    <row r="676" spans="29:33" x14ac:dyDescent="0.25">
      <c r="AC676" s="3" t="s">
        <v>45</v>
      </c>
      <c r="AD676" s="3" t="s">
        <v>126</v>
      </c>
      <c r="AE676" s="4" t="s">
        <v>470</v>
      </c>
      <c r="AF676" s="4" t="s">
        <v>509</v>
      </c>
      <c r="AG676" s="4">
        <v>88</v>
      </c>
    </row>
    <row r="677" spans="29:33" x14ac:dyDescent="0.25">
      <c r="AC677" s="3" t="s">
        <v>45</v>
      </c>
      <c r="AD677" s="3" t="s">
        <v>126</v>
      </c>
      <c r="AE677" s="4" t="s">
        <v>470</v>
      </c>
      <c r="AF677" s="4" t="s">
        <v>510</v>
      </c>
      <c r="AG677" s="4">
        <v>135</v>
      </c>
    </row>
    <row r="678" spans="29:33" x14ac:dyDescent="0.25">
      <c r="AC678" s="3" t="s">
        <v>45</v>
      </c>
      <c r="AD678" s="3" t="s">
        <v>126</v>
      </c>
      <c r="AE678" s="4" t="s">
        <v>470</v>
      </c>
      <c r="AF678" s="4" t="s">
        <v>511</v>
      </c>
      <c r="AG678" s="4">
        <v>136</v>
      </c>
    </row>
    <row r="679" spans="29:33" x14ac:dyDescent="0.25">
      <c r="AC679" s="3" t="s">
        <v>45</v>
      </c>
      <c r="AD679" s="3" t="s">
        <v>126</v>
      </c>
      <c r="AE679" s="4" t="s">
        <v>470</v>
      </c>
      <c r="AF679" s="4" t="s">
        <v>570</v>
      </c>
      <c r="AG679" s="4">
        <v>160</v>
      </c>
    </row>
    <row r="680" spans="29:33" x14ac:dyDescent="0.25">
      <c r="AC680" s="3" t="s">
        <v>45</v>
      </c>
      <c r="AD680" s="3" t="s">
        <v>126</v>
      </c>
      <c r="AE680" s="4" t="s">
        <v>471</v>
      </c>
      <c r="AF680" s="4" t="s">
        <v>500</v>
      </c>
      <c r="AG680" s="4">
        <v>110</v>
      </c>
    </row>
    <row r="681" spans="29:33" x14ac:dyDescent="0.25">
      <c r="AC681" s="3" t="s">
        <v>45</v>
      </c>
      <c r="AD681" s="3" t="s">
        <v>126</v>
      </c>
      <c r="AE681" s="4" t="s">
        <v>471</v>
      </c>
      <c r="AF681" s="4" t="s">
        <v>489</v>
      </c>
      <c r="AG681" s="4">
        <v>97</v>
      </c>
    </row>
    <row r="682" spans="29:33" x14ac:dyDescent="0.25">
      <c r="AC682" s="3" t="s">
        <v>45</v>
      </c>
      <c r="AD682" s="3" t="s">
        <v>126</v>
      </c>
      <c r="AE682" s="4" t="s">
        <v>471</v>
      </c>
      <c r="AF682" s="4" t="s">
        <v>501</v>
      </c>
      <c r="AG682" s="4">
        <v>86</v>
      </c>
    </row>
    <row r="683" spans="29:33" x14ac:dyDescent="0.25">
      <c r="AC683" s="3" t="s">
        <v>45</v>
      </c>
      <c r="AD683" s="3" t="s">
        <v>126</v>
      </c>
      <c r="AE683" s="4" t="s">
        <v>471</v>
      </c>
      <c r="AF683" s="4" t="s">
        <v>502</v>
      </c>
      <c r="AG683" s="4">
        <v>157</v>
      </c>
    </row>
    <row r="684" spans="29:33" x14ac:dyDescent="0.25">
      <c r="AC684" s="3" t="s">
        <v>45</v>
      </c>
      <c r="AD684" s="3" t="s">
        <v>126</v>
      </c>
      <c r="AE684" s="4" t="s">
        <v>471</v>
      </c>
      <c r="AF684" s="4" t="s">
        <v>505</v>
      </c>
      <c r="AG684" s="4">
        <v>53</v>
      </c>
    </row>
    <row r="685" spans="29:33" x14ac:dyDescent="0.25">
      <c r="AC685" s="3" t="s">
        <v>45</v>
      </c>
      <c r="AD685" s="3" t="s">
        <v>126</v>
      </c>
      <c r="AE685" s="4" t="s">
        <v>471</v>
      </c>
      <c r="AF685" s="4" t="s">
        <v>506</v>
      </c>
      <c r="AG685" s="4">
        <v>61</v>
      </c>
    </row>
    <row r="686" spans="29:33" x14ac:dyDescent="0.25">
      <c r="AC686" s="3" t="s">
        <v>45</v>
      </c>
      <c r="AD686" s="3" t="s">
        <v>126</v>
      </c>
      <c r="AE686" s="4" t="s">
        <v>471</v>
      </c>
      <c r="AF686" s="4" t="s">
        <v>503</v>
      </c>
      <c r="AG686" s="4">
        <v>59</v>
      </c>
    </row>
    <row r="687" spans="29:33" x14ac:dyDescent="0.25">
      <c r="AC687" s="3" t="s">
        <v>45</v>
      </c>
      <c r="AD687" s="3" t="s">
        <v>126</v>
      </c>
      <c r="AE687" s="4" t="s">
        <v>471</v>
      </c>
      <c r="AF687" s="4" t="s">
        <v>504</v>
      </c>
      <c r="AG687" s="4">
        <v>86</v>
      </c>
    </row>
    <row r="688" spans="29:33" x14ac:dyDescent="0.25">
      <c r="AC688" s="3" t="s">
        <v>45</v>
      </c>
      <c r="AD688" s="3" t="s">
        <v>126</v>
      </c>
      <c r="AE688" s="4" t="s">
        <v>471</v>
      </c>
      <c r="AF688" s="4" t="s">
        <v>507</v>
      </c>
      <c r="AG688" s="4">
        <v>107</v>
      </c>
    </row>
    <row r="689" spans="29:33" x14ac:dyDescent="0.25">
      <c r="AC689" s="3" t="s">
        <v>45</v>
      </c>
      <c r="AD689" s="3" t="s">
        <v>126</v>
      </c>
      <c r="AE689" s="4" t="s">
        <v>471</v>
      </c>
      <c r="AF689" s="4" t="s">
        <v>508</v>
      </c>
      <c r="AG689" s="4">
        <v>188</v>
      </c>
    </row>
    <row r="690" spans="29:33" x14ac:dyDescent="0.25">
      <c r="AC690" s="3" t="s">
        <v>45</v>
      </c>
      <c r="AD690" s="3" t="s">
        <v>126</v>
      </c>
      <c r="AE690" s="4" t="s">
        <v>471</v>
      </c>
      <c r="AF690" s="4" t="s">
        <v>509</v>
      </c>
      <c r="AG690" s="4">
        <v>138</v>
      </c>
    </row>
    <row r="691" spans="29:33" x14ac:dyDescent="0.25">
      <c r="AC691" s="3" t="s">
        <v>45</v>
      </c>
      <c r="AD691" s="3" t="s">
        <v>126</v>
      </c>
      <c r="AE691" s="4" t="s">
        <v>471</v>
      </c>
      <c r="AF691" s="4" t="s">
        <v>510</v>
      </c>
      <c r="AG691" s="4">
        <v>216</v>
      </c>
    </row>
    <row r="692" spans="29:33" x14ac:dyDescent="0.25">
      <c r="AC692" s="3" t="s">
        <v>45</v>
      </c>
      <c r="AD692" s="3" t="s">
        <v>126</v>
      </c>
      <c r="AE692" s="4" t="s">
        <v>471</v>
      </c>
      <c r="AF692" s="4" t="s">
        <v>511</v>
      </c>
      <c r="AG692" s="4">
        <v>204</v>
      </c>
    </row>
    <row r="693" spans="29:33" x14ac:dyDescent="0.25">
      <c r="AC693" s="3" t="s">
        <v>45</v>
      </c>
      <c r="AD693" s="3" t="s">
        <v>126</v>
      </c>
      <c r="AE693" s="4" t="s">
        <v>471</v>
      </c>
      <c r="AF693" s="4" t="s">
        <v>570</v>
      </c>
      <c r="AG693" s="4">
        <v>260</v>
      </c>
    </row>
    <row r="694" spans="29:33" x14ac:dyDescent="0.25">
      <c r="AC694" s="3" t="s">
        <v>45</v>
      </c>
      <c r="AD694" s="3" t="s">
        <v>126</v>
      </c>
      <c r="AE694" s="4" t="s">
        <v>481</v>
      </c>
      <c r="AF694" s="4" t="s">
        <v>500</v>
      </c>
      <c r="AG694" s="4">
        <v>147</v>
      </c>
    </row>
    <row r="695" spans="29:33" x14ac:dyDescent="0.25">
      <c r="AC695" s="3" t="s">
        <v>45</v>
      </c>
      <c r="AD695" s="3" t="s">
        <v>126</v>
      </c>
      <c r="AE695" s="4" t="s">
        <v>481</v>
      </c>
      <c r="AF695" s="4" t="s">
        <v>489</v>
      </c>
      <c r="AG695" s="4">
        <v>129</v>
      </c>
    </row>
    <row r="696" spans="29:33" x14ac:dyDescent="0.25">
      <c r="AC696" s="3" t="s">
        <v>45</v>
      </c>
      <c r="AD696" s="3" t="s">
        <v>126</v>
      </c>
      <c r="AE696" s="4" t="s">
        <v>481</v>
      </c>
      <c r="AF696" s="4" t="s">
        <v>501</v>
      </c>
      <c r="AG696" s="4">
        <v>111</v>
      </c>
    </row>
    <row r="697" spans="29:33" x14ac:dyDescent="0.25">
      <c r="AC697" s="3" t="s">
        <v>45</v>
      </c>
      <c r="AD697" s="3" t="s">
        <v>126</v>
      </c>
      <c r="AE697" s="4" t="s">
        <v>481</v>
      </c>
      <c r="AF697" s="4" t="s">
        <v>502</v>
      </c>
      <c r="AG697" s="4">
        <v>196</v>
      </c>
    </row>
    <row r="698" spans="29:33" x14ac:dyDescent="0.25">
      <c r="AC698" s="3" t="s">
        <v>45</v>
      </c>
      <c r="AD698" s="3" t="s">
        <v>126</v>
      </c>
      <c r="AE698" s="4" t="s">
        <v>481</v>
      </c>
      <c r="AF698" s="4" t="s">
        <v>505</v>
      </c>
      <c r="AG698" s="4">
        <v>72</v>
      </c>
    </row>
    <row r="699" spans="29:33" x14ac:dyDescent="0.25">
      <c r="AC699" s="3" t="s">
        <v>45</v>
      </c>
      <c r="AD699" s="3" t="s">
        <v>126</v>
      </c>
      <c r="AE699" s="4" t="s">
        <v>481</v>
      </c>
      <c r="AF699" s="4" t="s">
        <v>506</v>
      </c>
      <c r="AG699" s="4">
        <v>82</v>
      </c>
    </row>
    <row r="700" spans="29:33" x14ac:dyDescent="0.25">
      <c r="AC700" s="3" t="s">
        <v>45</v>
      </c>
      <c r="AD700" s="3" t="s">
        <v>126</v>
      </c>
      <c r="AE700" s="4" t="s">
        <v>481</v>
      </c>
      <c r="AF700" s="4" t="s">
        <v>503</v>
      </c>
      <c r="AG700" s="4">
        <v>78</v>
      </c>
    </row>
    <row r="701" spans="29:33" x14ac:dyDescent="0.25">
      <c r="AC701" s="3" t="s">
        <v>45</v>
      </c>
      <c r="AD701" s="3" t="s">
        <v>126</v>
      </c>
      <c r="AE701" s="4" t="s">
        <v>481</v>
      </c>
      <c r="AF701" s="4" t="s">
        <v>504</v>
      </c>
      <c r="AG701" s="4">
        <v>111</v>
      </c>
    </row>
    <row r="702" spans="29:33" x14ac:dyDescent="0.25">
      <c r="AC702" s="3" t="s">
        <v>45</v>
      </c>
      <c r="AD702" s="3" t="s">
        <v>126</v>
      </c>
      <c r="AE702" s="4" t="s">
        <v>481</v>
      </c>
      <c r="AF702" s="4" t="s">
        <v>507</v>
      </c>
      <c r="AG702" s="4">
        <v>116</v>
      </c>
    </row>
    <row r="703" spans="29:33" x14ac:dyDescent="0.25">
      <c r="AC703" s="3" t="s">
        <v>45</v>
      </c>
      <c r="AD703" s="3" t="s">
        <v>126</v>
      </c>
      <c r="AE703" s="4" t="s">
        <v>481</v>
      </c>
      <c r="AF703" s="4" t="s">
        <v>508</v>
      </c>
      <c r="AG703" s="4">
        <v>236</v>
      </c>
    </row>
    <row r="704" spans="29:33" x14ac:dyDescent="0.25">
      <c r="AC704" s="3" t="s">
        <v>45</v>
      </c>
      <c r="AD704" s="3" t="s">
        <v>126</v>
      </c>
      <c r="AE704" s="4" t="s">
        <v>481</v>
      </c>
      <c r="AF704" s="4" t="s">
        <v>509</v>
      </c>
      <c r="AG704" s="4">
        <v>176</v>
      </c>
    </row>
    <row r="705" spans="29:33" x14ac:dyDescent="0.25">
      <c r="AC705" s="3" t="s">
        <v>45</v>
      </c>
      <c r="AD705" s="3" t="s">
        <v>126</v>
      </c>
      <c r="AE705" s="4" t="s">
        <v>481</v>
      </c>
      <c r="AF705" s="4" t="s">
        <v>510</v>
      </c>
      <c r="AG705" s="4">
        <v>270</v>
      </c>
    </row>
    <row r="706" spans="29:33" x14ac:dyDescent="0.25">
      <c r="AC706" s="3" t="s">
        <v>45</v>
      </c>
      <c r="AD706" s="3" t="s">
        <v>126</v>
      </c>
      <c r="AE706" s="4" t="s">
        <v>481</v>
      </c>
      <c r="AF706" s="4" t="s">
        <v>511</v>
      </c>
      <c r="AG706" s="4">
        <v>272</v>
      </c>
    </row>
    <row r="707" spans="29:33" x14ac:dyDescent="0.25">
      <c r="AC707" s="3" t="s">
        <v>45</v>
      </c>
      <c r="AD707" s="3" t="s">
        <v>126</v>
      </c>
      <c r="AE707" s="4" t="s">
        <v>481</v>
      </c>
      <c r="AF707" s="4" t="s">
        <v>570</v>
      </c>
      <c r="AG707" s="4">
        <v>320</v>
      </c>
    </row>
    <row r="708" spans="29:33" x14ac:dyDescent="0.25">
      <c r="AC708" s="3" t="s">
        <v>48</v>
      </c>
      <c r="AD708" s="4" t="s">
        <v>5</v>
      </c>
      <c r="AE708" s="4" t="s">
        <v>468</v>
      </c>
      <c r="AF708" s="4" t="s">
        <v>522</v>
      </c>
      <c r="AG708" s="4">
        <v>42</v>
      </c>
    </row>
    <row r="709" spans="29:33" x14ac:dyDescent="0.25">
      <c r="AC709" s="3" t="s">
        <v>48</v>
      </c>
      <c r="AD709" s="4" t="s">
        <v>5</v>
      </c>
      <c r="AE709" s="4" t="s">
        <v>468</v>
      </c>
      <c r="AF709" s="4" t="s">
        <v>523</v>
      </c>
      <c r="AG709" s="4">
        <v>41</v>
      </c>
    </row>
    <row r="710" spans="29:33" x14ac:dyDescent="0.25">
      <c r="AC710" s="3" t="s">
        <v>48</v>
      </c>
      <c r="AD710" s="4" t="s">
        <v>5</v>
      </c>
      <c r="AE710" s="4" t="s">
        <v>468</v>
      </c>
      <c r="AF710" s="4" t="s">
        <v>524</v>
      </c>
      <c r="AG710" s="4">
        <v>82</v>
      </c>
    </row>
    <row r="711" spans="29:33" x14ac:dyDescent="0.25">
      <c r="AC711" s="3" t="s">
        <v>48</v>
      </c>
      <c r="AD711" s="4" t="s">
        <v>5</v>
      </c>
      <c r="AE711" s="4" t="s">
        <v>468</v>
      </c>
      <c r="AF711" s="4" t="s">
        <v>525</v>
      </c>
      <c r="AG711" s="4">
        <v>74</v>
      </c>
    </row>
    <row r="712" spans="29:33" x14ac:dyDescent="0.25">
      <c r="AC712" s="3" t="s">
        <v>48</v>
      </c>
      <c r="AD712" s="4" t="s">
        <v>5</v>
      </c>
      <c r="AE712" s="4" t="s">
        <v>468</v>
      </c>
      <c r="AF712" s="4" t="s">
        <v>526</v>
      </c>
      <c r="AG712" s="4">
        <v>94</v>
      </c>
    </row>
    <row r="713" spans="29:33" x14ac:dyDescent="0.25">
      <c r="AC713" s="3" t="s">
        <v>48</v>
      </c>
      <c r="AD713" s="4" t="s">
        <v>5</v>
      </c>
      <c r="AE713" s="4" t="s">
        <v>468</v>
      </c>
      <c r="AF713" s="4" t="s">
        <v>527</v>
      </c>
      <c r="AG713" s="4">
        <v>120</v>
      </c>
    </row>
    <row r="714" spans="29:33" x14ac:dyDescent="0.25">
      <c r="AC714" s="3" t="s">
        <v>48</v>
      </c>
      <c r="AD714" s="4" t="s">
        <v>5</v>
      </c>
      <c r="AE714" s="4" t="s">
        <v>468</v>
      </c>
      <c r="AF714" s="4" t="s">
        <v>528</v>
      </c>
      <c r="AG714" s="4">
        <v>121</v>
      </c>
    </row>
    <row r="715" spans="29:33" x14ac:dyDescent="0.25">
      <c r="AC715" s="3" t="s">
        <v>48</v>
      </c>
      <c r="AD715" s="4" t="s">
        <v>5</v>
      </c>
      <c r="AE715" s="4" t="s">
        <v>468</v>
      </c>
      <c r="AF715" s="4" t="s">
        <v>506</v>
      </c>
      <c r="AG715" s="4">
        <v>21</v>
      </c>
    </row>
    <row r="716" spans="29:33" x14ac:dyDescent="0.25">
      <c r="AC716" s="3" t="s">
        <v>48</v>
      </c>
      <c r="AD716" s="4" t="s">
        <v>5</v>
      </c>
      <c r="AE716" s="4" t="s">
        <v>468</v>
      </c>
      <c r="AF716" s="4" t="s">
        <v>529</v>
      </c>
      <c r="AG716" s="4">
        <v>21</v>
      </c>
    </row>
    <row r="717" spans="29:33" x14ac:dyDescent="0.25">
      <c r="AC717" s="3" t="s">
        <v>48</v>
      </c>
      <c r="AD717" s="4" t="s">
        <v>5</v>
      </c>
      <c r="AE717" s="4" t="s">
        <v>468</v>
      </c>
      <c r="AF717" s="4" t="s">
        <v>530</v>
      </c>
      <c r="AG717" s="4">
        <v>64</v>
      </c>
    </row>
    <row r="718" spans="29:33" x14ac:dyDescent="0.25">
      <c r="AC718" s="3" t="s">
        <v>48</v>
      </c>
      <c r="AD718" s="4" t="s">
        <v>5</v>
      </c>
      <c r="AE718" s="4" t="s">
        <v>468</v>
      </c>
      <c r="AF718" s="4" t="s">
        <v>531</v>
      </c>
      <c r="AG718" s="4">
        <v>67</v>
      </c>
    </row>
    <row r="719" spans="29:33" x14ac:dyDescent="0.25">
      <c r="AC719" s="3" t="s">
        <v>48</v>
      </c>
      <c r="AD719" s="4" t="s">
        <v>5</v>
      </c>
      <c r="AE719" s="4" t="s">
        <v>468</v>
      </c>
      <c r="AF719" s="4" t="s">
        <v>504</v>
      </c>
      <c r="AG719" s="4">
        <v>40</v>
      </c>
    </row>
    <row r="720" spans="29:33" x14ac:dyDescent="0.25">
      <c r="AC720" s="3" t="s">
        <v>48</v>
      </c>
      <c r="AD720" s="4" t="s">
        <v>5</v>
      </c>
      <c r="AE720" s="4" t="s">
        <v>468</v>
      </c>
      <c r="AF720" s="4" t="s">
        <v>532</v>
      </c>
      <c r="AG720" s="4">
        <v>40</v>
      </c>
    </row>
    <row r="721" spans="29:33" x14ac:dyDescent="0.25">
      <c r="AC721" s="3" t="s">
        <v>48</v>
      </c>
      <c r="AD721" s="4" t="s">
        <v>5</v>
      </c>
      <c r="AE721" s="4" t="s">
        <v>468</v>
      </c>
      <c r="AF721" s="4" t="s">
        <v>533</v>
      </c>
      <c r="AG721" s="4">
        <v>72</v>
      </c>
    </row>
    <row r="722" spans="29:33" x14ac:dyDescent="0.25">
      <c r="AC722" s="3" t="s">
        <v>48</v>
      </c>
      <c r="AD722" s="4" t="s">
        <v>5</v>
      </c>
      <c r="AE722" s="4" t="s">
        <v>468</v>
      </c>
      <c r="AF722" s="4" t="s">
        <v>534</v>
      </c>
      <c r="AG722" s="4">
        <v>57</v>
      </c>
    </row>
    <row r="723" spans="29:33" x14ac:dyDescent="0.25">
      <c r="AC723" s="3" t="s">
        <v>48</v>
      </c>
      <c r="AD723" s="4" t="s">
        <v>5</v>
      </c>
      <c r="AE723" s="4" t="s">
        <v>468</v>
      </c>
      <c r="AF723" s="4" t="s">
        <v>535</v>
      </c>
      <c r="AG723" s="4">
        <v>72</v>
      </c>
    </row>
    <row r="724" spans="29:33" x14ac:dyDescent="0.25">
      <c r="AC724" s="3" t="s">
        <v>48</v>
      </c>
      <c r="AD724" s="4" t="s">
        <v>5</v>
      </c>
      <c r="AE724" s="4" t="s">
        <v>468</v>
      </c>
      <c r="AF724" s="4" t="s">
        <v>536</v>
      </c>
      <c r="AG724" s="4">
        <v>72</v>
      </c>
    </row>
    <row r="725" spans="29:33" x14ac:dyDescent="0.25">
      <c r="AC725" s="3" t="s">
        <v>48</v>
      </c>
      <c r="AD725" s="4" t="s">
        <v>5</v>
      </c>
      <c r="AE725" s="4" t="s">
        <v>468</v>
      </c>
      <c r="AF725" s="4" t="s">
        <v>537</v>
      </c>
      <c r="AG725" s="4">
        <v>98</v>
      </c>
    </row>
    <row r="726" spans="29:33" x14ac:dyDescent="0.25">
      <c r="AC726" s="3" t="s">
        <v>48</v>
      </c>
      <c r="AD726" s="4" t="s">
        <v>5</v>
      </c>
      <c r="AE726" s="4" t="s">
        <v>468</v>
      </c>
      <c r="AF726" s="4" t="s">
        <v>538</v>
      </c>
      <c r="AG726" s="4">
        <v>80</v>
      </c>
    </row>
    <row r="727" spans="29:33" x14ac:dyDescent="0.25">
      <c r="AC727" s="3" t="s">
        <v>48</v>
      </c>
      <c r="AD727" s="4" t="s">
        <v>5</v>
      </c>
      <c r="AE727" s="4" t="s">
        <v>468</v>
      </c>
      <c r="AF727" s="4" t="s">
        <v>539</v>
      </c>
      <c r="AG727" s="4">
        <v>106</v>
      </c>
    </row>
    <row r="728" spans="29:33" x14ac:dyDescent="0.25">
      <c r="AC728" s="3" t="s">
        <v>48</v>
      </c>
      <c r="AD728" s="4" t="s">
        <v>5</v>
      </c>
      <c r="AE728" s="4" t="s">
        <v>468</v>
      </c>
      <c r="AF728" s="4" t="s">
        <v>540</v>
      </c>
      <c r="AG728" s="4">
        <v>89</v>
      </c>
    </row>
    <row r="729" spans="29:33" x14ac:dyDescent="0.25">
      <c r="AC729" s="3" t="s">
        <v>48</v>
      </c>
      <c r="AD729" s="4" t="s">
        <v>5</v>
      </c>
      <c r="AE729" s="4" t="s">
        <v>468</v>
      </c>
      <c r="AF729" s="4" t="s">
        <v>541</v>
      </c>
      <c r="AG729" s="4">
        <v>113</v>
      </c>
    </row>
    <row r="730" spans="29:33" x14ac:dyDescent="0.25">
      <c r="AC730" s="3" t="s">
        <v>48</v>
      </c>
      <c r="AD730" s="4" t="s">
        <v>5</v>
      </c>
      <c r="AE730" s="4" t="s">
        <v>470</v>
      </c>
      <c r="AF730" s="4" t="s">
        <v>522</v>
      </c>
      <c r="AG730" s="4">
        <v>67</v>
      </c>
    </row>
    <row r="731" spans="29:33" x14ac:dyDescent="0.25">
      <c r="AC731" s="3" t="s">
        <v>48</v>
      </c>
      <c r="AD731" s="4" t="s">
        <v>5</v>
      </c>
      <c r="AE731" s="4" t="s">
        <v>470</v>
      </c>
      <c r="AF731" s="4" t="s">
        <v>523</v>
      </c>
      <c r="AG731" s="4">
        <v>87</v>
      </c>
    </row>
    <row r="732" spans="29:33" x14ac:dyDescent="0.25">
      <c r="AC732" s="3" t="s">
        <v>48</v>
      </c>
      <c r="AD732" s="4" t="s">
        <v>5</v>
      </c>
      <c r="AE732" s="4" t="s">
        <v>470</v>
      </c>
      <c r="AF732" s="4" t="s">
        <v>524</v>
      </c>
      <c r="AG732" s="4">
        <v>133</v>
      </c>
    </row>
    <row r="733" spans="29:33" x14ac:dyDescent="0.25">
      <c r="AC733" s="3" t="s">
        <v>48</v>
      </c>
      <c r="AD733" s="4" t="s">
        <v>5</v>
      </c>
      <c r="AE733" s="4" t="s">
        <v>470</v>
      </c>
      <c r="AF733" s="4" t="s">
        <v>525</v>
      </c>
      <c r="AG733" s="4">
        <v>113</v>
      </c>
    </row>
    <row r="734" spans="29:33" x14ac:dyDescent="0.25">
      <c r="AC734" s="3" t="s">
        <v>48</v>
      </c>
      <c r="AD734" s="4" t="s">
        <v>5</v>
      </c>
      <c r="AE734" s="4" t="s">
        <v>470</v>
      </c>
      <c r="AF734" s="4" t="s">
        <v>526</v>
      </c>
      <c r="AG734" s="4">
        <v>145</v>
      </c>
    </row>
    <row r="735" spans="29:33" x14ac:dyDescent="0.25">
      <c r="AC735" s="3" t="s">
        <v>48</v>
      </c>
      <c r="AD735" s="4" t="s">
        <v>5</v>
      </c>
      <c r="AE735" s="4" t="s">
        <v>470</v>
      </c>
      <c r="AF735" s="4" t="s">
        <v>527</v>
      </c>
      <c r="AG735" s="4">
        <v>203</v>
      </c>
    </row>
    <row r="736" spans="29:33" x14ac:dyDescent="0.25">
      <c r="AC736" s="3" t="s">
        <v>48</v>
      </c>
      <c r="AD736" s="4" t="s">
        <v>5</v>
      </c>
      <c r="AE736" s="4" t="s">
        <v>470</v>
      </c>
      <c r="AF736" s="4" t="s">
        <v>528</v>
      </c>
      <c r="AG736" s="4">
        <v>238</v>
      </c>
    </row>
    <row r="737" spans="29:33" x14ac:dyDescent="0.25">
      <c r="AC737" s="3" t="s">
        <v>48</v>
      </c>
      <c r="AD737" s="4" t="s">
        <v>5</v>
      </c>
      <c r="AE737" s="4" t="s">
        <v>470</v>
      </c>
      <c r="AF737" s="4" t="s">
        <v>506</v>
      </c>
      <c r="AG737" s="4">
        <v>41</v>
      </c>
    </row>
    <row r="738" spans="29:33" x14ac:dyDescent="0.25">
      <c r="AC738" s="3" t="s">
        <v>48</v>
      </c>
      <c r="AD738" s="4" t="s">
        <v>5</v>
      </c>
      <c r="AE738" s="4" t="s">
        <v>470</v>
      </c>
      <c r="AF738" s="4" t="s">
        <v>529</v>
      </c>
      <c r="AG738" s="4">
        <v>53</v>
      </c>
    </row>
    <row r="739" spans="29:33" x14ac:dyDescent="0.25">
      <c r="AC739" s="3" t="s">
        <v>48</v>
      </c>
      <c r="AD739" s="4" t="s">
        <v>5</v>
      </c>
      <c r="AE739" s="4" t="s">
        <v>470</v>
      </c>
      <c r="AF739" s="4" t="s">
        <v>530</v>
      </c>
      <c r="AG739" s="4">
        <v>95</v>
      </c>
    </row>
    <row r="740" spans="29:33" x14ac:dyDescent="0.25">
      <c r="AC740" s="3" t="s">
        <v>48</v>
      </c>
      <c r="AD740" s="4" t="s">
        <v>5</v>
      </c>
      <c r="AE740" s="4" t="s">
        <v>470</v>
      </c>
      <c r="AF740" s="4" t="s">
        <v>531</v>
      </c>
      <c r="AG740" s="4">
        <v>95</v>
      </c>
    </row>
    <row r="741" spans="29:33" x14ac:dyDescent="0.25">
      <c r="AC741" s="3" t="s">
        <v>48</v>
      </c>
      <c r="AD741" s="4" t="s">
        <v>5</v>
      </c>
      <c r="AE741" s="4" t="s">
        <v>470</v>
      </c>
      <c r="AF741" s="4" t="s">
        <v>504</v>
      </c>
      <c r="AG741" s="4">
        <v>64</v>
      </c>
    </row>
    <row r="742" spans="29:33" x14ac:dyDescent="0.25">
      <c r="AC742" s="3" t="s">
        <v>48</v>
      </c>
      <c r="AD742" s="4" t="s">
        <v>5</v>
      </c>
      <c r="AE742" s="4" t="s">
        <v>470</v>
      </c>
      <c r="AF742" s="4" t="s">
        <v>532</v>
      </c>
      <c r="AG742" s="4">
        <v>75</v>
      </c>
    </row>
    <row r="743" spans="29:33" x14ac:dyDescent="0.25">
      <c r="AC743" s="3" t="s">
        <v>48</v>
      </c>
      <c r="AD743" s="4" t="s">
        <v>5</v>
      </c>
      <c r="AE743" s="4" t="s">
        <v>470</v>
      </c>
      <c r="AF743" s="4" t="s">
        <v>533</v>
      </c>
      <c r="AG743" s="4">
        <v>110</v>
      </c>
    </row>
    <row r="744" spans="29:33" x14ac:dyDescent="0.25">
      <c r="AC744" s="3" t="s">
        <v>48</v>
      </c>
      <c r="AD744" s="4" t="s">
        <v>5</v>
      </c>
      <c r="AE744" s="4" t="s">
        <v>470</v>
      </c>
      <c r="AF744" s="4" t="s">
        <v>534</v>
      </c>
      <c r="AG744" s="4">
        <v>87</v>
      </c>
    </row>
    <row r="745" spans="29:33" x14ac:dyDescent="0.25">
      <c r="AC745" s="3" t="s">
        <v>48</v>
      </c>
      <c r="AD745" s="4" t="s">
        <v>5</v>
      </c>
      <c r="AE745" s="4" t="s">
        <v>470</v>
      </c>
      <c r="AF745" s="4" t="s">
        <v>535</v>
      </c>
      <c r="AG745" s="4">
        <v>126</v>
      </c>
    </row>
    <row r="746" spans="29:33" x14ac:dyDescent="0.25">
      <c r="AC746" s="3" t="s">
        <v>48</v>
      </c>
      <c r="AD746" s="4" t="s">
        <v>5</v>
      </c>
      <c r="AE746" s="4" t="s">
        <v>470</v>
      </c>
      <c r="AF746" s="4" t="s">
        <v>536</v>
      </c>
      <c r="AG746" s="4">
        <v>111</v>
      </c>
    </row>
    <row r="747" spans="29:33" x14ac:dyDescent="0.25">
      <c r="AC747" s="3" t="s">
        <v>48</v>
      </c>
      <c r="AD747" s="4" t="s">
        <v>5</v>
      </c>
      <c r="AE747" s="4" t="s">
        <v>470</v>
      </c>
      <c r="AF747" s="4" t="s">
        <v>537</v>
      </c>
      <c r="AG747" s="4">
        <v>163</v>
      </c>
    </row>
    <row r="748" spans="29:33" x14ac:dyDescent="0.25">
      <c r="AC748" s="3" t="s">
        <v>48</v>
      </c>
      <c r="AD748" s="4" t="s">
        <v>5</v>
      </c>
      <c r="AE748" s="4" t="s">
        <v>470</v>
      </c>
      <c r="AF748" s="4" t="s">
        <v>538</v>
      </c>
      <c r="AG748" s="4">
        <v>122</v>
      </c>
    </row>
    <row r="749" spans="29:33" x14ac:dyDescent="0.25">
      <c r="AC749" s="3" t="s">
        <v>48</v>
      </c>
      <c r="AD749" s="4" t="s">
        <v>5</v>
      </c>
      <c r="AE749" s="4" t="s">
        <v>470</v>
      </c>
      <c r="AF749" s="4" t="s">
        <v>539</v>
      </c>
      <c r="AG749" s="4">
        <v>190</v>
      </c>
    </row>
    <row r="750" spans="29:33" x14ac:dyDescent="0.25">
      <c r="AC750" s="3" t="s">
        <v>48</v>
      </c>
      <c r="AD750" s="4" t="s">
        <v>5</v>
      </c>
      <c r="AE750" s="4" t="s">
        <v>470</v>
      </c>
      <c r="AF750" s="4" t="s">
        <v>540</v>
      </c>
      <c r="AG750" s="4">
        <v>143</v>
      </c>
    </row>
    <row r="751" spans="29:33" x14ac:dyDescent="0.25">
      <c r="AC751" s="3" t="s">
        <v>48</v>
      </c>
      <c r="AD751" s="4" t="s">
        <v>5</v>
      </c>
      <c r="AE751" s="4" t="s">
        <v>470</v>
      </c>
      <c r="AF751" s="4" t="s">
        <v>541</v>
      </c>
      <c r="AG751" s="4">
        <v>209</v>
      </c>
    </row>
    <row r="752" spans="29:33" x14ac:dyDescent="0.25">
      <c r="AC752" s="3" t="s">
        <v>48</v>
      </c>
      <c r="AD752" s="4" t="s">
        <v>5</v>
      </c>
      <c r="AE752" s="4" t="s">
        <v>471</v>
      </c>
      <c r="AF752" s="4" t="s">
        <v>522</v>
      </c>
      <c r="AG752" s="4">
        <v>104</v>
      </c>
    </row>
    <row r="753" spans="29:33" x14ac:dyDescent="0.25">
      <c r="AC753" s="3" t="s">
        <v>48</v>
      </c>
      <c r="AD753" s="4" t="s">
        <v>5</v>
      </c>
      <c r="AE753" s="4" t="s">
        <v>471</v>
      </c>
      <c r="AF753" s="4" t="s">
        <v>523</v>
      </c>
      <c r="AG753" s="4">
        <v>141</v>
      </c>
    </row>
    <row r="754" spans="29:33" x14ac:dyDescent="0.25">
      <c r="AC754" s="3" t="s">
        <v>48</v>
      </c>
      <c r="AD754" s="4" t="s">
        <v>5</v>
      </c>
      <c r="AE754" s="4" t="s">
        <v>471</v>
      </c>
      <c r="AF754" s="4" t="s">
        <v>524</v>
      </c>
      <c r="AG754" s="4">
        <v>204</v>
      </c>
    </row>
    <row r="755" spans="29:33" x14ac:dyDescent="0.25">
      <c r="AC755" s="3" t="s">
        <v>48</v>
      </c>
      <c r="AD755" s="4" t="s">
        <v>5</v>
      </c>
      <c r="AE755" s="4" t="s">
        <v>471</v>
      </c>
      <c r="AF755" s="4" t="s">
        <v>525</v>
      </c>
      <c r="AG755" s="4">
        <v>187</v>
      </c>
    </row>
    <row r="756" spans="29:33" x14ac:dyDescent="0.25">
      <c r="AC756" s="3" t="s">
        <v>48</v>
      </c>
      <c r="AD756" s="4" t="s">
        <v>5</v>
      </c>
      <c r="AE756" s="4" t="s">
        <v>471</v>
      </c>
      <c r="AF756" s="4" t="s">
        <v>526</v>
      </c>
      <c r="AG756" s="4">
        <v>239</v>
      </c>
    </row>
    <row r="757" spans="29:33" x14ac:dyDescent="0.25">
      <c r="AC757" s="3" t="s">
        <v>48</v>
      </c>
      <c r="AD757" s="4" t="s">
        <v>5</v>
      </c>
      <c r="AE757" s="4" t="s">
        <v>471</v>
      </c>
      <c r="AF757" s="4" t="s">
        <v>527</v>
      </c>
      <c r="AG757" s="4">
        <v>323</v>
      </c>
    </row>
    <row r="758" spans="29:33" x14ac:dyDescent="0.25">
      <c r="AC758" s="3" t="s">
        <v>48</v>
      </c>
      <c r="AD758" s="4" t="s">
        <v>5</v>
      </c>
      <c r="AE758" s="4" t="s">
        <v>471</v>
      </c>
      <c r="AF758" s="4" t="s">
        <v>528</v>
      </c>
      <c r="AG758" s="4">
        <v>359</v>
      </c>
    </row>
    <row r="759" spans="29:33" x14ac:dyDescent="0.25">
      <c r="AC759" s="3" t="s">
        <v>48</v>
      </c>
      <c r="AD759" s="4" t="s">
        <v>5</v>
      </c>
      <c r="AE759" s="4" t="s">
        <v>471</v>
      </c>
      <c r="AF759" s="4" t="s">
        <v>506</v>
      </c>
      <c r="AG759" s="4">
        <v>63</v>
      </c>
    </row>
    <row r="760" spans="29:33" x14ac:dyDescent="0.25">
      <c r="AC760" s="3" t="s">
        <v>48</v>
      </c>
      <c r="AD760" s="4" t="s">
        <v>5</v>
      </c>
      <c r="AE760" s="4" t="s">
        <v>471</v>
      </c>
      <c r="AF760" s="4" t="s">
        <v>529</v>
      </c>
      <c r="AG760" s="4">
        <v>64</v>
      </c>
    </row>
    <row r="761" spans="29:33" x14ac:dyDescent="0.25">
      <c r="AC761" s="3" t="s">
        <v>48</v>
      </c>
      <c r="AD761" s="4" t="s">
        <v>5</v>
      </c>
      <c r="AE761" s="4" t="s">
        <v>471</v>
      </c>
      <c r="AF761" s="4" t="s">
        <v>530</v>
      </c>
      <c r="AG761" s="4">
        <v>148</v>
      </c>
    </row>
    <row r="762" spans="29:33" x14ac:dyDescent="0.25">
      <c r="AC762" s="3" t="s">
        <v>48</v>
      </c>
      <c r="AD762" s="4" t="s">
        <v>5</v>
      </c>
      <c r="AE762" s="4" t="s">
        <v>471</v>
      </c>
      <c r="AF762" s="4" t="s">
        <v>531</v>
      </c>
      <c r="AG762" s="4">
        <v>162</v>
      </c>
    </row>
    <row r="763" spans="29:33" x14ac:dyDescent="0.25">
      <c r="AC763" s="3" t="s">
        <v>48</v>
      </c>
      <c r="AD763" s="4" t="s">
        <v>5</v>
      </c>
      <c r="AE763" s="4" t="s">
        <v>471</v>
      </c>
      <c r="AF763" s="4" t="s">
        <v>504</v>
      </c>
      <c r="AG763" s="4">
        <v>103</v>
      </c>
    </row>
    <row r="764" spans="29:33" x14ac:dyDescent="0.25">
      <c r="AC764" s="3" t="s">
        <v>48</v>
      </c>
      <c r="AD764" s="4" t="s">
        <v>5</v>
      </c>
      <c r="AE764" s="4" t="s">
        <v>471</v>
      </c>
      <c r="AF764" s="4" t="s">
        <v>532</v>
      </c>
      <c r="AG764" s="4">
        <v>113</v>
      </c>
    </row>
    <row r="765" spans="29:33" x14ac:dyDescent="0.25">
      <c r="AC765" s="3" t="s">
        <v>48</v>
      </c>
      <c r="AD765" s="4" t="s">
        <v>5</v>
      </c>
      <c r="AE765" s="4" t="s">
        <v>471</v>
      </c>
      <c r="AF765" s="4" t="s">
        <v>533</v>
      </c>
      <c r="AG765" s="4">
        <v>166</v>
      </c>
    </row>
    <row r="766" spans="29:33" x14ac:dyDescent="0.25">
      <c r="AC766" s="3" t="s">
        <v>48</v>
      </c>
      <c r="AD766" s="4" t="s">
        <v>5</v>
      </c>
      <c r="AE766" s="4" t="s">
        <v>471</v>
      </c>
      <c r="AF766" s="4" t="s">
        <v>534</v>
      </c>
      <c r="AG766" s="4">
        <v>144</v>
      </c>
    </row>
    <row r="767" spans="29:33" x14ac:dyDescent="0.25">
      <c r="AC767" s="3" t="s">
        <v>48</v>
      </c>
      <c r="AD767" s="4" t="s">
        <v>5</v>
      </c>
      <c r="AE767" s="4" t="s">
        <v>471</v>
      </c>
      <c r="AF767" s="4" t="s">
        <v>535</v>
      </c>
      <c r="AG767" s="4">
        <v>198</v>
      </c>
    </row>
    <row r="768" spans="29:33" x14ac:dyDescent="0.25">
      <c r="AC768" s="3" t="s">
        <v>48</v>
      </c>
      <c r="AD768" s="4" t="s">
        <v>5</v>
      </c>
      <c r="AE768" s="4" t="s">
        <v>471</v>
      </c>
      <c r="AF768" s="4" t="s">
        <v>536</v>
      </c>
      <c r="AG768" s="4">
        <v>183</v>
      </c>
    </row>
    <row r="769" spans="29:33" x14ac:dyDescent="0.25">
      <c r="AC769" s="3" t="s">
        <v>48</v>
      </c>
      <c r="AD769" s="4" t="s">
        <v>5</v>
      </c>
      <c r="AE769" s="4" t="s">
        <v>471</v>
      </c>
      <c r="AF769" s="4" t="s">
        <v>537</v>
      </c>
      <c r="AG769" s="4">
        <v>223</v>
      </c>
    </row>
    <row r="770" spans="29:33" x14ac:dyDescent="0.25">
      <c r="AC770" s="3" t="s">
        <v>48</v>
      </c>
      <c r="AD770" s="4" t="s">
        <v>5</v>
      </c>
      <c r="AE770" s="4" t="s">
        <v>471</v>
      </c>
      <c r="AF770" s="4" t="s">
        <v>538</v>
      </c>
      <c r="AG770" s="4">
        <v>202</v>
      </c>
    </row>
    <row r="771" spans="29:33" x14ac:dyDescent="0.25">
      <c r="AC771" s="3" t="s">
        <v>48</v>
      </c>
      <c r="AD771" s="4" t="s">
        <v>5</v>
      </c>
      <c r="AE771" s="4" t="s">
        <v>471</v>
      </c>
      <c r="AF771" s="4" t="s">
        <v>539</v>
      </c>
      <c r="AG771" s="4">
        <v>291</v>
      </c>
    </row>
    <row r="772" spans="29:33" x14ac:dyDescent="0.25">
      <c r="AC772" s="3" t="s">
        <v>48</v>
      </c>
      <c r="AD772" s="4" t="s">
        <v>5</v>
      </c>
      <c r="AE772" s="4" t="s">
        <v>471</v>
      </c>
      <c r="AF772" s="4" t="s">
        <v>540</v>
      </c>
      <c r="AG772" s="4">
        <v>232</v>
      </c>
    </row>
    <row r="773" spans="29:33" x14ac:dyDescent="0.25">
      <c r="AC773" s="3" t="s">
        <v>48</v>
      </c>
      <c r="AD773" s="4" t="s">
        <v>5</v>
      </c>
      <c r="AE773" s="4" t="s">
        <v>471</v>
      </c>
      <c r="AF773" s="4" t="s">
        <v>541</v>
      </c>
      <c r="AG773" s="4">
        <v>278</v>
      </c>
    </row>
    <row r="774" spans="29:33" x14ac:dyDescent="0.25">
      <c r="AC774" s="3" t="s">
        <v>48</v>
      </c>
      <c r="AD774" s="4" t="s">
        <v>5</v>
      </c>
      <c r="AE774" s="4" t="s">
        <v>481</v>
      </c>
      <c r="AF774" s="4" t="s">
        <v>522</v>
      </c>
      <c r="AG774" s="4">
        <v>144</v>
      </c>
    </row>
    <row r="775" spans="29:33" x14ac:dyDescent="0.25">
      <c r="AC775" s="3" t="s">
        <v>48</v>
      </c>
      <c r="AD775" s="4" t="s">
        <v>5</v>
      </c>
      <c r="AE775" s="4" t="s">
        <v>481</v>
      </c>
      <c r="AF775" s="4" t="s">
        <v>523</v>
      </c>
      <c r="AG775" s="4">
        <v>172</v>
      </c>
    </row>
    <row r="776" spans="29:33" x14ac:dyDescent="0.25">
      <c r="AC776" s="3" t="s">
        <v>48</v>
      </c>
      <c r="AD776" s="4" t="s">
        <v>5</v>
      </c>
      <c r="AE776" s="4" t="s">
        <v>481</v>
      </c>
      <c r="AF776" s="4" t="s">
        <v>524</v>
      </c>
      <c r="AG776" s="4">
        <v>263</v>
      </c>
    </row>
    <row r="777" spans="29:33" x14ac:dyDescent="0.25">
      <c r="AC777" s="3" t="s">
        <v>48</v>
      </c>
      <c r="AD777" s="4" t="s">
        <v>5</v>
      </c>
      <c r="AE777" s="4" t="s">
        <v>481</v>
      </c>
      <c r="AF777" s="4" t="s">
        <v>525</v>
      </c>
      <c r="AG777" s="4">
        <v>226</v>
      </c>
    </row>
    <row r="778" spans="29:33" x14ac:dyDescent="0.25">
      <c r="AC778" s="3" t="s">
        <v>48</v>
      </c>
      <c r="AD778" s="4" t="s">
        <v>5</v>
      </c>
      <c r="AE778" s="4" t="s">
        <v>481</v>
      </c>
      <c r="AF778" s="4" t="s">
        <v>526</v>
      </c>
      <c r="AG778" s="4">
        <v>290</v>
      </c>
    </row>
    <row r="779" spans="29:33" x14ac:dyDescent="0.25">
      <c r="AC779" s="3" t="s">
        <v>48</v>
      </c>
      <c r="AD779" s="4" t="s">
        <v>5</v>
      </c>
      <c r="AE779" s="4" t="s">
        <v>481</v>
      </c>
      <c r="AF779" s="4" t="s">
        <v>527</v>
      </c>
      <c r="AG779" s="4">
        <v>406</v>
      </c>
    </row>
    <row r="780" spans="29:33" x14ac:dyDescent="0.25">
      <c r="AC780" s="3" t="s">
        <v>48</v>
      </c>
      <c r="AD780" s="4" t="s">
        <v>5</v>
      </c>
      <c r="AE780" s="4" t="s">
        <v>481</v>
      </c>
      <c r="AF780" s="4" t="s">
        <v>528</v>
      </c>
      <c r="AG780" s="4">
        <v>476</v>
      </c>
    </row>
    <row r="781" spans="29:33" x14ac:dyDescent="0.25">
      <c r="AC781" s="3" t="s">
        <v>48</v>
      </c>
      <c r="AD781" s="4" t="s">
        <v>5</v>
      </c>
      <c r="AE781" s="4" t="s">
        <v>481</v>
      </c>
      <c r="AF781" s="4" t="s">
        <v>506</v>
      </c>
      <c r="AG781" s="4">
        <v>82</v>
      </c>
    </row>
    <row r="782" spans="29:33" x14ac:dyDescent="0.25">
      <c r="AC782" s="3" t="s">
        <v>48</v>
      </c>
      <c r="AD782" s="4" t="s">
        <v>5</v>
      </c>
      <c r="AE782" s="4" t="s">
        <v>481</v>
      </c>
      <c r="AF782" s="4" t="s">
        <v>529</v>
      </c>
      <c r="AG782" s="4">
        <v>91</v>
      </c>
    </row>
    <row r="783" spans="29:33" x14ac:dyDescent="0.25">
      <c r="AC783" s="3" t="s">
        <v>48</v>
      </c>
      <c r="AD783" s="4" t="s">
        <v>5</v>
      </c>
      <c r="AE783" s="4" t="s">
        <v>481</v>
      </c>
      <c r="AF783" s="4" t="s">
        <v>530</v>
      </c>
      <c r="AG783" s="4">
        <v>183</v>
      </c>
    </row>
    <row r="784" spans="29:33" x14ac:dyDescent="0.25">
      <c r="AC784" s="3" t="s">
        <v>48</v>
      </c>
      <c r="AD784" s="4" t="s">
        <v>5</v>
      </c>
      <c r="AE784" s="4" t="s">
        <v>481</v>
      </c>
      <c r="AF784" s="4" t="s">
        <v>531</v>
      </c>
      <c r="AG784" s="4">
        <v>190</v>
      </c>
    </row>
    <row r="785" spans="29:33" x14ac:dyDescent="0.25">
      <c r="AC785" s="3" t="s">
        <v>48</v>
      </c>
      <c r="AD785" s="4" t="s">
        <v>5</v>
      </c>
      <c r="AE785" s="4" t="s">
        <v>481</v>
      </c>
      <c r="AF785" s="4" t="s">
        <v>504</v>
      </c>
      <c r="AG785" s="4">
        <v>125</v>
      </c>
    </row>
    <row r="786" spans="29:33" x14ac:dyDescent="0.25">
      <c r="AC786" s="3" t="s">
        <v>48</v>
      </c>
      <c r="AD786" s="4" t="s">
        <v>5</v>
      </c>
      <c r="AE786" s="4" t="s">
        <v>481</v>
      </c>
      <c r="AF786" s="4" t="s">
        <v>532</v>
      </c>
      <c r="AG786" s="4">
        <v>138</v>
      </c>
    </row>
    <row r="787" spans="29:33" x14ac:dyDescent="0.25">
      <c r="AC787" s="3" t="s">
        <v>48</v>
      </c>
      <c r="AD787" s="4" t="s">
        <v>5</v>
      </c>
      <c r="AE787" s="4" t="s">
        <v>481</v>
      </c>
      <c r="AF787" s="4" t="s">
        <v>533</v>
      </c>
      <c r="AG787" s="4">
        <v>202</v>
      </c>
    </row>
    <row r="788" spans="29:33" x14ac:dyDescent="0.25">
      <c r="AC788" s="3" t="s">
        <v>48</v>
      </c>
      <c r="AD788" s="4" t="s">
        <v>5</v>
      </c>
      <c r="AE788" s="4" t="s">
        <v>481</v>
      </c>
      <c r="AF788" s="4" t="s">
        <v>534</v>
      </c>
      <c r="AG788" s="4">
        <v>174</v>
      </c>
    </row>
    <row r="789" spans="29:33" x14ac:dyDescent="0.25">
      <c r="AC789" s="3" t="s">
        <v>48</v>
      </c>
      <c r="AD789" s="4" t="s">
        <v>5</v>
      </c>
      <c r="AE789" s="4" t="s">
        <v>481</v>
      </c>
      <c r="AF789" s="4" t="s">
        <v>535</v>
      </c>
      <c r="AG789" s="4">
        <v>252</v>
      </c>
    </row>
    <row r="790" spans="29:33" x14ac:dyDescent="0.25">
      <c r="AC790" s="3" t="s">
        <v>48</v>
      </c>
      <c r="AD790" s="4" t="s">
        <v>5</v>
      </c>
      <c r="AE790" s="4" t="s">
        <v>481</v>
      </c>
      <c r="AF790" s="4" t="s">
        <v>536</v>
      </c>
      <c r="AG790" s="4">
        <v>222</v>
      </c>
    </row>
    <row r="791" spans="29:33" x14ac:dyDescent="0.25">
      <c r="AC791" s="3" t="s">
        <v>48</v>
      </c>
      <c r="AD791" s="4" t="s">
        <v>5</v>
      </c>
      <c r="AE791" s="4" t="s">
        <v>481</v>
      </c>
      <c r="AF791" s="4" t="s">
        <v>537</v>
      </c>
      <c r="AG791" s="4">
        <v>278</v>
      </c>
    </row>
    <row r="792" spans="29:33" x14ac:dyDescent="0.25">
      <c r="AC792" s="3" t="s">
        <v>48</v>
      </c>
      <c r="AD792" s="4" t="s">
        <v>5</v>
      </c>
      <c r="AE792" s="4" t="s">
        <v>481</v>
      </c>
      <c r="AF792" s="4" t="s">
        <v>538</v>
      </c>
      <c r="AG792" s="4">
        <v>244</v>
      </c>
    </row>
    <row r="793" spans="29:33" x14ac:dyDescent="0.25">
      <c r="AC793" s="3" t="s">
        <v>48</v>
      </c>
      <c r="AD793" s="4" t="s">
        <v>5</v>
      </c>
      <c r="AE793" s="4" t="s">
        <v>481</v>
      </c>
      <c r="AF793" s="4" t="s">
        <v>539</v>
      </c>
      <c r="AG793" s="4">
        <v>323</v>
      </c>
    </row>
    <row r="794" spans="29:33" x14ac:dyDescent="0.25">
      <c r="AC794" s="3" t="s">
        <v>48</v>
      </c>
      <c r="AD794" s="4" t="s">
        <v>5</v>
      </c>
      <c r="AE794" s="4" t="s">
        <v>481</v>
      </c>
      <c r="AF794" s="4" t="s">
        <v>540</v>
      </c>
      <c r="AG794" s="4">
        <v>286</v>
      </c>
    </row>
    <row r="795" spans="29:33" x14ac:dyDescent="0.25">
      <c r="AC795" s="3" t="s">
        <v>48</v>
      </c>
      <c r="AD795" s="4" t="s">
        <v>5</v>
      </c>
      <c r="AE795" s="4" t="s">
        <v>481</v>
      </c>
      <c r="AF795" s="4" t="s">
        <v>541</v>
      </c>
      <c r="AG795" s="4">
        <v>418</v>
      </c>
    </row>
    <row r="796" spans="29:33" x14ac:dyDescent="0.25">
      <c r="AC796" s="3" t="s">
        <v>48</v>
      </c>
      <c r="AD796" s="4" t="s">
        <v>11</v>
      </c>
      <c r="AE796" s="4" t="s">
        <v>468</v>
      </c>
      <c r="AF796" s="4" t="s">
        <v>522</v>
      </c>
      <c r="AG796" s="4">
        <v>31</v>
      </c>
    </row>
    <row r="797" spans="29:33" x14ac:dyDescent="0.25">
      <c r="AC797" s="3" t="s">
        <v>48</v>
      </c>
      <c r="AD797" s="4" t="s">
        <v>11</v>
      </c>
      <c r="AE797" s="4" t="s">
        <v>468</v>
      </c>
      <c r="AF797" s="4" t="s">
        <v>523</v>
      </c>
      <c r="AG797" s="4">
        <v>38</v>
      </c>
    </row>
    <row r="798" spans="29:33" x14ac:dyDescent="0.25">
      <c r="AC798" s="3" t="s">
        <v>48</v>
      </c>
      <c r="AD798" s="4" t="s">
        <v>11</v>
      </c>
      <c r="AE798" s="4" t="s">
        <v>468</v>
      </c>
      <c r="AF798" s="4" t="s">
        <v>524</v>
      </c>
      <c r="AG798" s="4">
        <v>62</v>
      </c>
    </row>
    <row r="799" spans="29:33" x14ac:dyDescent="0.25">
      <c r="AC799" s="3" t="s">
        <v>48</v>
      </c>
      <c r="AD799" s="4" t="s">
        <v>11</v>
      </c>
      <c r="AE799" s="4" t="s">
        <v>468</v>
      </c>
      <c r="AF799" s="4" t="s">
        <v>525</v>
      </c>
      <c r="AG799" s="4">
        <v>67</v>
      </c>
    </row>
    <row r="800" spans="29:33" x14ac:dyDescent="0.25">
      <c r="AC800" s="3" t="s">
        <v>48</v>
      </c>
      <c r="AD800" s="4" t="s">
        <v>11</v>
      </c>
      <c r="AE800" s="4" t="s">
        <v>468</v>
      </c>
      <c r="AF800" s="4" t="s">
        <v>526</v>
      </c>
      <c r="AG800" s="4">
        <v>84</v>
      </c>
    </row>
    <row r="801" spans="29:33" x14ac:dyDescent="0.25">
      <c r="AC801" s="3" t="s">
        <v>48</v>
      </c>
      <c r="AD801" s="4" t="s">
        <v>11</v>
      </c>
      <c r="AE801" s="4" t="s">
        <v>468</v>
      </c>
      <c r="AF801" s="4" t="s">
        <v>527</v>
      </c>
      <c r="AG801" s="4">
        <v>107</v>
      </c>
    </row>
    <row r="802" spans="29:33" x14ac:dyDescent="0.25">
      <c r="AC802" s="3" t="s">
        <v>48</v>
      </c>
      <c r="AD802" s="4" t="s">
        <v>11</v>
      </c>
      <c r="AE802" s="4" t="s">
        <v>468</v>
      </c>
      <c r="AF802" s="4" t="s">
        <v>528</v>
      </c>
      <c r="AG802" s="4">
        <v>119</v>
      </c>
    </row>
    <row r="803" spans="29:33" x14ac:dyDescent="0.25">
      <c r="AC803" s="3" t="s">
        <v>48</v>
      </c>
      <c r="AD803" s="4" t="s">
        <v>11</v>
      </c>
      <c r="AE803" s="4" t="s">
        <v>468</v>
      </c>
      <c r="AF803" s="4" t="s">
        <v>506</v>
      </c>
      <c r="AG803" s="4">
        <v>21</v>
      </c>
    </row>
    <row r="804" spans="29:33" x14ac:dyDescent="0.25">
      <c r="AC804" s="3" t="s">
        <v>48</v>
      </c>
      <c r="AD804" s="4" t="s">
        <v>11</v>
      </c>
      <c r="AE804" s="4" t="s">
        <v>468</v>
      </c>
      <c r="AF804" s="4" t="s">
        <v>529</v>
      </c>
      <c r="AG804" s="4">
        <v>21</v>
      </c>
    </row>
    <row r="805" spans="29:33" x14ac:dyDescent="0.25">
      <c r="AC805" s="3" t="s">
        <v>48</v>
      </c>
      <c r="AD805" s="4" t="s">
        <v>11</v>
      </c>
      <c r="AE805" s="4" t="s">
        <v>468</v>
      </c>
      <c r="AF805" s="4" t="s">
        <v>530</v>
      </c>
      <c r="AG805" s="4">
        <v>64</v>
      </c>
    </row>
    <row r="806" spans="29:33" x14ac:dyDescent="0.25">
      <c r="AC806" s="3" t="s">
        <v>48</v>
      </c>
      <c r="AD806" s="4" t="s">
        <v>11</v>
      </c>
      <c r="AE806" s="4" t="s">
        <v>468</v>
      </c>
      <c r="AF806" s="4" t="s">
        <v>531</v>
      </c>
      <c r="AG806" s="4">
        <v>67</v>
      </c>
    </row>
    <row r="807" spans="29:33" x14ac:dyDescent="0.25">
      <c r="AC807" s="3" t="s">
        <v>48</v>
      </c>
      <c r="AD807" s="4" t="s">
        <v>11</v>
      </c>
      <c r="AE807" s="4" t="s">
        <v>468</v>
      </c>
      <c r="AF807" s="4" t="s">
        <v>504</v>
      </c>
      <c r="AG807" s="4">
        <v>28</v>
      </c>
    </row>
    <row r="808" spans="29:33" x14ac:dyDescent="0.25">
      <c r="AC808" s="3" t="s">
        <v>48</v>
      </c>
      <c r="AD808" s="4" t="s">
        <v>11</v>
      </c>
      <c r="AE808" s="4" t="s">
        <v>468</v>
      </c>
      <c r="AF808" s="4" t="s">
        <v>532</v>
      </c>
      <c r="AG808" s="4">
        <v>30</v>
      </c>
    </row>
    <row r="809" spans="29:33" x14ac:dyDescent="0.25">
      <c r="AC809" s="3" t="s">
        <v>48</v>
      </c>
      <c r="AD809" s="4" t="s">
        <v>11</v>
      </c>
      <c r="AE809" s="4" t="s">
        <v>468</v>
      </c>
      <c r="AF809" s="4" t="s">
        <v>533</v>
      </c>
      <c r="AG809" s="4">
        <v>72</v>
      </c>
    </row>
    <row r="810" spans="29:33" x14ac:dyDescent="0.25">
      <c r="AC810" s="3" t="s">
        <v>48</v>
      </c>
      <c r="AD810" s="4" t="s">
        <v>11</v>
      </c>
      <c r="AE810" s="4" t="s">
        <v>468</v>
      </c>
      <c r="AF810" s="4" t="s">
        <v>534</v>
      </c>
      <c r="AG810" s="4">
        <v>48</v>
      </c>
    </row>
    <row r="811" spans="29:33" x14ac:dyDescent="0.25">
      <c r="AC811" s="3" t="s">
        <v>48</v>
      </c>
      <c r="AD811" s="4" t="s">
        <v>11</v>
      </c>
      <c r="AE811" s="4" t="s">
        <v>468</v>
      </c>
      <c r="AF811" s="4" t="s">
        <v>535</v>
      </c>
      <c r="AG811" s="4">
        <v>72</v>
      </c>
    </row>
    <row r="812" spans="29:33" x14ac:dyDescent="0.25">
      <c r="AC812" s="3" t="s">
        <v>48</v>
      </c>
      <c r="AD812" s="4" t="s">
        <v>11</v>
      </c>
      <c r="AE812" s="4" t="s">
        <v>468</v>
      </c>
      <c r="AF812" s="4" t="s">
        <v>536</v>
      </c>
      <c r="AG812" s="4">
        <v>64</v>
      </c>
    </row>
    <row r="813" spans="29:33" x14ac:dyDescent="0.25">
      <c r="AC813" s="3" t="s">
        <v>48</v>
      </c>
      <c r="AD813" s="4" t="s">
        <v>11</v>
      </c>
      <c r="AE813" s="4" t="s">
        <v>468</v>
      </c>
      <c r="AF813" s="4" t="s">
        <v>537</v>
      </c>
      <c r="AG813" s="4">
        <v>98</v>
      </c>
    </row>
    <row r="814" spans="29:33" x14ac:dyDescent="0.25">
      <c r="AC814" s="3" t="s">
        <v>48</v>
      </c>
      <c r="AD814" s="4" t="s">
        <v>11</v>
      </c>
      <c r="AE814" s="4" t="s">
        <v>468</v>
      </c>
      <c r="AF814" s="4" t="s">
        <v>538</v>
      </c>
      <c r="AG814" s="4">
        <v>67</v>
      </c>
    </row>
    <row r="815" spans="29:33" x14ac:dyDescent="0.25">
      <c r="AC815" s="3" t="s">
        <v>48</v>
      </c>
      <c r="AD815" s="4" t="s">
        <v>11</v>
      </c>
      <c r="AE815" s="4" t="s">
        <v>468</v>
      </c>
      <c r="AF815" s="4" t="s">
        <v>539</v>
      </c>
      <c r="AG815" s="4">
        <v>106</v>
      </c>
    </row>
    <row r="816" spans="29:33" x14ac:dyDescent="0.25">
      <c r="AC816" s="3" t="s">
        <v>48</v>
      </c>
      <c r="AD816" s="4" t="s">
        <v>11</v>
      </c>
      <c r="AE816" s="4" t="s">
        <v>468</v>
      </c>
      <c r="AF816" s="4" t="s">
        <v>540</v>
      </c>
      <c r="AG816" s="4">
        <v>75</v>
      </c>
    </row>
    <row r="817" spans="29:33" x14ac:dyDescent="0.25">
      <c r="AC817" s="3" t="s">
        <v>48</v>
      </c>
      <c r="AD817" s="4" t="s">
        <v>11</v>
      </c>
      <c r="AE817" s="4" t="s">
        <v>468</v>
      </c>
      <c r="AF817" s="4" t="s">
        <v>541</v>
      </c>
      <c r="AG817" s="4">
        <v>113</v>
      </c>
    </row>
    <row r="818" spans="29:33" x14ac:dyDescent="0.25">
      <c r="AC818" s="3" t="s">
        <v>48</v>
      </c>
      <c r="AD818" s="4" t="s">
        <v>11</v>
      </c>
      <c r="AE818" s="4" t="s">
        <v>470</v>
      </c>
      <c r="AF818" s="4" t="s">
        <v>522</v>
      </c>
      <c r="AG818" s="4">
        <v>60</v>
      </c>
    </row>
    <row r="819" spans="29:33" x14ac:dyDescent="0.25">
      <c r="AC819" s="3" t="s">
        <v>48</v>
      </c>
      <c r="AD819" s="4" t="s">
        <v>11</v>
      </c>
      <c r="AE819" s="4" t="s">
        <v>470</v>
      </c>
      <c r="AF819" s="4" t="s">
        <v>523</v>
      </c>
      <c r="AG819" s="4">
        <v>71</v>
      </c>
    </row>
    <row r="820" spans="29:33" x14ac:dyDescent="0.25">
      <c r="AC820" s="3" t="s">
        <v>48</v>
      </c>
      <c r="AD820" s="4" t="s">
        <v>11</v>
      </c>
      <c r="AE820" s="4" t="s">
        <v>470</v>
      </c>
      <c r="AF820" s="4" t="s">
        <v>524</v>
      </c>
      <c r="AG820" s="4">
        <v>125</v>
      </c>
    </row>
    <row r="821" spans="29:33" x14ac:dyDescent="0.25">
      <c r="AC821" s="3" t="s">
        <v>48</v>
      </c>
      <c r="AD821" s="4" t="s">
        <v>11</v>
      </c>
      <c r="AE821" s="4" t="s">
        <v>470</v>
      </c>
      <c r="AF821" s="4" t="s">
        <v>525</v>
      </c>
      <c r="AG821" s="4">
        <v>105</v>
      </c>
    </row>
    <row r="822" spans="29:33" x14ac:dyDescent="0.25">
      <c r="AC822" s="3" t="s">
        <v>48</v>
      </c>
      <c r="AD822" s="4" t="s">
        <v>11</v>
      </c>
      <c r="AE822" s="4" t="s">
        <v>470</v>
      </c>
      <c r="AF822" s="4" t="s">
        <v>526</v>
      </c>
      <c r="AG822" s="4">
        <v>133</v>
      </c>
    </row>
    <row r="823" spans="29:33" x14ac:dyDescent="0.25">
      <c r="AC823" s="3" t="s">
        <v>48</v>
      </c>
      <c r="AD823" s="4" t="s">
        <v>11</v>
      </c>
      <c r="AE823" s="4" t="s">
        <v>470</v>
      </c>
      <c r="AF823" s="4" t="s">
        <v>527</v>
      </c>
      <c r="AG823" s="4">
        <v>170</v>
      </c>
    </row>
    <row r="824" spans="29:33" x14ac:dyDescent="0.25">
      <c r="AC824" s="3" t="s">
        <v>48</v>
      </c>
      <c r="AD824" s="4" t="s">
        <v>11</v>
      </c>
      <c r="AE824" s="4" t="s">
        <v>470</v>
      </c>
      <c r="AF824" s="4" t="s">
        <v>528</v>
      </c>
      <c r="AG824" s="4">
        <v>205</v>
      </c>
    </row>
    <row r="825" spans="29:33" x14ac:dyDescent="0.25">
      <c r="AC825" s="3" t="s">
        <v>48</v>
      </c>
      <c r="AD825" s="4" t="s">
        <v>11</v>
      </c>
      <c r="AE825" s="4" t="s">
        <v>470</v>
      </c>
      <c r="AF825" s="4" t="s">
        <v>506</v>
      </c>
      <c r="AG825" s="4">
        <v>41</v>
      </c>
    </row>
    <row r="826" spans="29:33" x14ac:dyDescent="0.25">
      <c r="AC826" s="3" t="s">
        <v>48</v>
      </c>
      <c r="AD826" s="4" t="s">
        <v>11</v>
      </c>
      <c r="AE826" s="4" t="s">
        <v>470</v>
      </c>
      <c r="AF826" s="4" t="s">
        <v>529</v>
      </c>
      <c r="AG826" s="4">
        <v>53</v>
      </c>
    </row>
    <row r="827" spans="29:33" x14ac:dyDescent="0.25">
      <c r="AC827" s="3" t="s">
        <v>48</v>
      </c>
      <c r="AD827" s="4" t="s">
        <v>11</v>
      </c>
      <c r="AE827" s="4" t="s">
        <v>470</v>
      </c>
      <c r="AF827" s="4" t="s">
        <v>530</v>
      </c>
      <c r="AG827" s="4">
        <v>95</v>
      </c>
    </row>
    <row r="828" spans="29:33" x14ac:dyDescent="0.25">
      <c r="AC828" s="3" t="s">
        <v>48</v>
      </c>
      <c r="AD828" s="4" t="s">
        <v>11</v>
      </c>
      <c r="AE828" s="4" t="s">
        <v>470</v>
      </c>
      <c r="AF828" s="4" t="s">
        <v>531</v>
      </c>
      <c r="AG828" s="4">
        <v>95</v>
      </c>
    </row>
    <row r="829" spans="29:33" x14ac:dyDescent="0.25">
      <c r="AC829" s="3" t="s">
        <v>48</v>
      </c>
      <c r="AD829" s="4" t="s">
        <v>11</v>
      </c>
      <c r="AE829" s="4" t="s">
        <v>470</v>
      </c>
      <c r="AF829" s="4" t="s">
        <v>504</v>
      </c>
      <c r="AG829" s="4">
        <v>50</v>
      </c>
    </row>
    <row r="830" spans="29:33" x14ac:dyDescent="0.25">
      <c r="AC830" s="3" t="s">
        <v>48</v>
      </c>
      <c r="AD830" s="4" t="s">
        <v>11</v>
      </c>
      <c r="AE830" s="4" t="s">
        <v>470</v>
      </c>
      <c r="AF830" s="4" t="s">
        <v>532</v>
      </c>
      <c r="AG830" s="4">
        <v>60</v>
      </c>
    </row>
    <row r="831" spans="29:33" x14ac:dyDescent="0.25">
      <c r="AC831" s="3" t="s">
        <v>48</v>
      </c>
      <c r="AD831" s="4" t="s">
        <v>11</v>
      </c>
      <c r="AE831" s="4" t="s">
        <v>470</v>
      </c>
      <c r="AF831" s="4" t="s">
        <v>533</v>
      </c>
      <c r="AG831" s="4">
        <v>110</v>
      </c>
    </row>
    <row r="832" spans="29:33" x14ac:dyDescent="0.25">
      <c r="AC832" s="3" t="s">
        <v>48</v>
      </c>
      <c r="AD832" s="4" t="s">
        <v>11</v>
      </c>
      <c r="AE832" s="4" t="s">
        <v>470</v>
      </c>
      <c r="AF832" s="4" t="s">
        <v>534</v>
      </c>
      <c r="AG832" s="4">
        <v>73</v>
      </c>
    </row>
    <row r="833" spans="29:33" x14ac:dyDescent="0.25">
      <c r="AC833" s="3" t="s">
        <v>48</v>
      </c>
      <c r="AD833" s="4" t="s">
        <v>11</v>
      </c>
      <c r="AE833" s="4" t="s">
        <v>470</v>
      </c>
      <c r="AF833" s="4" t="s">
        <v>535</v>
      </c>
      <c r="AG833" s="4">
        <v>126</v>
      </c>
    </row>
    <row r="834" spans="29:33" x14ac:dyDescent="0.25">
      <c r="AC834" s="3" t="s">
        <v>48</v>
      </c>
      <c r="AD834" s="4" t="s">
        <v>11</v>
      </c>
      <c r="AE834" s="4" t="s">
        <v>470</v>
      </c>
      <c r="AF834" s="4" t="s">
        <v>536</v>
      </c>
      <c r="AG834" s="4">
        <v>103</v>
      </c>
    </row>
    <row r="835" spans="29:33" x14ac:dyDescent="0.25">
      <c r="AC835" s="3" t="s">
        <v>48</v>
      </c>
      <c r="AD835" s="4" t="s">
        <v>11</v>
      </c>
      <c r="AE835" s="4" t="s">
        <v>470</v>
      </c>
      <c r="AF835" s="4" t="s">
        <v>537</v>
      </c>
      <c r="AG835" s="4">
        <v>145</v>
      </c>
    </row>
    <row r="836" spans="29:33" x14ac:dyDescent="0.25">
      <c r="AC836" s="3" t="s">
        <v>48</v>
      </c>
      <c r="AD836" s="4" t="s">
        <v>11</v>
      </c>
      <c r="AE836" s="4" t="s">
        <v>470</v>
      </c>
      <c r="AF836" s="4" t="s">
        <v>538</v>
      </c>
      <c r="AG836" s="4">
        <v>106</v>
      </c>
    </row>
    <row r="837" spans="29:33" x14ac:dyDescent="0.25">
      <c r="AC837" s="3" t="s">
        <v>48</v>
      </c>
      <c r="AD837" s="4" t="s">
        <v>11</v>
      </c>
      <c r="AE837" s="4" t="s">
        <v>470</v>
      </c>
      <c r="AF837" s="4" t="s">
        <v>539</v>
      </c>
      <c r="AG837" s="4">
        <v>164</v>
      </c>
    </row>
    <row r="838" spans="29:33" x14ac:dyDescent="0.25">
      <c r="AC838" s="3" t="s">
        <v>48</v>
      </c>
      <c r="AD838" s="4" t="s">
        <v>11</v>
      </c>
      <c r="AE838" s="4" t="s">
        <v>470</v>
      </c>
      <c r="AF838" s="4" t="s">
        <v>540</v>
      </c>
      <c r="AG838" s="4">
        <v>120</v>
      </c>
    </row>
    <row r="839" spans="29:33" x14ac:dyDescent="0.25">
      <c r="AC839" s="3" t="s">
        <v>48</v>
      </c>
      <c r="AD839" s="4" t="s">
        <v>11</v>
      </c>
      <c r="AE839" s="4" t="s">
        <v>470</v>
      </c>
      <c r="AF839" s="4" t="s">
        <v>541</v>
      </c>
      <c r="AG839" s="4">
        <v>190</v>
      </c>
    </row>
    <row r="840" spans="29:33" x14ac:dyDescent="0.25">
      <c r="AC840" s="3" t="s">
        <v>48</v>
      </c>
      <c r="AD840" s="4" t="s">
        <v>11</v>
      </c>
      <c r="AE840" s="4" t="s">
        <v>471</v>
      </c>
      <c r="AF840" s="4" t="s">
        <v>522</v>
      </c>
      <c r="AG840" s="4">
        <v>91</v>
      </c>
    </row>
    <row r="841" spans="29:33" x14ac:dyDescent="0.25">
      <c r="AC841" s="3" t="s">
        <v>48</v>
      </c>
      <c r="AD841" s="4" t="s">
        <v>11</v>
      </c>
      <c r="AE841" s="4" t="s">
        <v>471</v>
      </c>
      <c r="AF841" s="4" t="s">
        <v>523</v>
      </c>
      <c r="AG841" s="4">
        <v>107</v>
      </c>
    </row>
    <row r="842" spans="29:33" x14ac:dyDescent="0.25">
      <c r="AC842" s="3" t="s">
        <v>48</v>
      </c>
      <c r="AD842" s="4" t="s">
        <v>11</v>
      </c>
      <c r="AE842" s="4" t="s">
        <v>471</v>
      </c>
      <c r="AF842" s="4" t="s">
        <v>524</v>
      </c>
      <c r="AG842" s="4">
        <v>187</v>
      </c>
    </row>
    <row r="843" spans="29:33" x14ac:dyDescent="0.25">
      <c r="AC843" s="3" t="s">
        <v>48</v>
      </c>
      <c r="AD843" s="4" t="s">
        <v>11</v>
      </c>
      <c r="AE843" s="4" t="s">
        <v>471</v>
      </c>
      <c r="AF843" s="4" t="s">
        <v>525</v>
      </c>
      <c r="AG843" s="4">
        <v>172</v>
      </c>
    </row>
    <row r="844" spans="29:33" x14ac:dyDescent="0.25">
      <c r="AC844" s="3" t="s">
        <v>48</v>
      </c>
      <c r="AD844" s="4" t="s">
        <v>11</v>
      </c>
      <c r="AE844" s="4" t="s">
        <v>471</v>
      </c>
      <c r="AF844" s="4" t="s">
        <v>526</v>
      </c>
      <c r="AG844" s="4">
        <v>217</v>
      </c>
    </row>
    <row r="845" spans="29:33" x14ac:dyDescent="0.25">
      <c r="AC845" s="3" t="s">
        <v>48</v>
      </c>
      <c r="AD845" s="4" t="s">
        <v>11</v>
      </c>
      <c r="AE845" s="4" t="s">
        <v>471</v>
      </c>
      <c r="AF845" s="4" t="s">
        <v>527</v>
      </c>
      <c r="AG845" s="4">
        <v>277</v>
      </c>
    </row>
    <row r="846" spans="29:33" x14ac:dyDescent="0.25">
      <c r="AC846" s="3" t="s">
        <v>48</v>
      </c>
      <c r="AD846" s="4" t="s">
        <v>11</v>
      </c>
      <c r="AE846" s="4" t="s">
        <v>471</v>
      </c>
      <c r="AF846" s="4" t="s">
        <v>528</v>
      </c>
      <c r="AG846" s="4">
        <v>324</v>
      </c>
    </row>
    <row r="847" spans="29:33" x14ac:dyDescent="0.25">
      <c r="AC847" s="3" t="s">
        <v>48</v>
      </c>
      <c r="AD847" s="4" t="s">
        <v>11</v>
      </c>
      <c r="AE847" s="4" t="s">
        <v>471</v>
      </c>
      <c r="AF847" s="4" t="s">
        <v>506</v>
      </c>
      <c r="AG847" s="4">
        <v>63</v>
      </c>
    </row>
    <row r="848" spans="29:33" x14ac:dyDescent="0.25">
      <c r="AC848" s="3" t="s">
        <v>48</v>
      </c>
      <c r="AD848" s="4" t="s">
        <v>11</v>
      </c>
      <c r="AE848" s="4" t="s">
        <v>471</v>
      </c>
      <c r="AF848" s="4" t="s">
        <v>529</v>
      </c>
      <c r="AG848" s="4">
        <v>64</v>
      </c>
    </row>
    <row r="849" spans="29:33" x14ac:dyDescent="0.25">
      <c r="AC849" s="3" t="s">
        <v>48</v>
      </c>
      <c r="AD849" s="4" t="s">
        <v>11</v>
      </c>
      <c r="AE849" s="4" t="s">
        <v>471</v>
      </c>
      <c r="AF849" s="4" t="s">
        <v>530</v>
      </c>
      <c r="AG849" s="4">
        <v>148</v>
      </c>
    </row>
    <row r="850" spans="29:33" x14ac:dyDescent="0.25">
      <c r="AC850" s="3" t="s">
        <v>48</v>
      </c>
      <c r="AD850" s="4" t="s">
        <v>11</v>
      </c>
      <c r="AE850" s="4" t="s">
        <v>471</v>
      </c>
      <c r="AF850" s="4" t="s">
        <v>531</v>
      </c>
      <c r="AG850" s="4">
        <v>162</v>
      </c>
    </row>
    <row r="851" spans="29:33" x14ac:dyDescent="0.25">
      <c r="AC851" s="3" t="s">
        <v>48</v>
      </c>
      <c r="AD851" s="4" t="s">
        <v>11</v>
      </c>
      <c r="AE851" s="4" t="s">
        <v>471</v>
      </c>
      <c r="AF851" s="4" t="s">
        <v>504</v>
      </c>
      <c r="AG851" s="4">
        <v>80</v>
      </c>
    </row>
    <row r="852" spans="29:33" x14ac:dyDescent="0.25">
      <c r="AC852" s="3" t="s">
        <v>48</v>
      </c>
      <c r="AD852" s="4" t="s">
        <v>11</v>
      </c>
      <c r="AE852" s="4" t="s">
        <v>471</v>
      </c>
      <c r="AF852" s="4" t="s">
        <v>532</v>
      </c>
      <c r="AG852" s="4">
        <v>90</v>
      </c>
    </row>
    <row r="853" spans="29:33" x14ac:dyDescent="0.25">
      <c r="AC853" s="3" t="s">
        <v>48</v>
      </c>
      <c r="AD853" s="4" t="s">
        <v>11</v>
      </c>
      <c r="AE853" s="4" t="s">
        <v>471</v>
      </c>
      <c r="AF853" s="4" t="s">
        <v>533</v>
      </c>
      <c r="AG853" s="4">
        <v>166</v>
      </c>
    </row>
    <row r="854" spans="29:33" x14ac:dyDescent="0.25">
      <c r="AC854" s="3" t="s">
        <v>48</v>
      </c>
      <c r="AD854" s="4" t="s">
        <v>11</v>
      </c>
      <c r="AE854" s="4" t="s">
        <v>471</v>
      </c>
      <c r="AF854" s="4" t="s">
        <v>534</v>
      </c>
      <c r="AG854" s="4">
        <v>121</v>
      </c>
    </row>
    <row r="855" spans="29:33" x14ac:dyDescent="0.25">
      <c r="AC855" s="3" t="s">
        <v>48</v>
      </c>
      <c r="AD855" s="4" t="s">
        <v>11</v>
      </c>
      <c r="AE855" s="4" t="s">
        <v>471</v>
      </c>
      <c r="AF855" s="4" t="s">
        <v>535</v>
      </c>
      <c r="AG855" s="4">
        <v>198</v>
      </c>
    </row>
    <row r="856" spans="29:33" x14ac:dyDescent="0.25">
      <c r="AC856" s="3" t="s">
        <v>48</v>
      </c>
      <c r="AD856" s="4" t="s">
        <v>11</v>
      </c>
      <c r="AE856" s="4" t="s">
        <v>471</v>
      </c>
      <c r="AF856" s="4" t="s">
        <v>536</v>
      </c>
      <c r="AG856" s="4">
        <v>167</v>
      </c>
    </row>
    <row r="857" spans="29:33" x14ac:dyDescent="0.25">
      <c r="AC857" s="3" t="s">
        <v>48</v>
      </c>
      <c r="AD857" s="4" t="s">
        <v>11</v>
      </c>
      <c r="AE857" s="4" t="s">
        <v>471</v>
      </c>
      <c r="AF857" s="4" t="s">
        <v>537</v>
      </c>
      <c r="AG857" s="4">
        <v>223</v>
      </c>
    </row>
    <row r="858" spans="29:33" x14ac:dyDescent="0.25">
      <c r="AC858" s="3" t="s">
        <v>48</v>
      </c>
      <c r="AD858" s="4" t="s">
        <v>11</v>
      </c>
      <c r="AE858" s="4" t="s">
        <v>471</v>
      </c>
      <c r="AF858" s="4" t="s">
        <v>538</v>
      </c>
      <c r="AG858" s="4">
        <v>173</v>
      </c>
    </row>
    <row r="859" spans="29:33" x14ac:dyDescent="0.25">
      <c r="AC859" s="3" t="s">
        <v>48</v>
      </c>
      <c r="AD859" s="4" t="s">
        <v>11</v>
      </c>
      <c r="AE859" s="4" t="s">
        <v>471</v>
      </c>
      <c r="AF859" s="4" t="s">
        <v>539</v>
      </c>
      <c r="AG859" s="4">
        <v>225</v>
      </c>
    </row>
    <row r="860" spans="29:33" x14ac:dyDescent="0.25">
      <c r="AC860" s="3" t="s">
        <v>48</v>
      </c>
      <c r="AD860" s="4" t="s">
        <v>11</v>
      </c>
      <c r="AE860" s="4" t="s">
        <v>471</v>
      </c>
      <c r="AF860" s="4" t="s">
        <v>540</v>
      </c>
      <c r="AG860" s="4">
        <v>195</v>
      </c>
    </row>
    <row r="861" spans="29:33" x14ac:dyDescent="0.25">
      <c r="AC861" s="3" t="s">
        <v>48</v>
      </c>
      <c r="AD861" s="4" t="s">
        <v>11</v>
      </c>
      <c r="AE861" s="4" t="s">
        <v>471</v>
      </c>
      <c r="AF861" s="4" t="s">
        <v>541</v>
      </c>
      <c r="AG861" s="4">
        <v>278</v>
      </c>
    </row>
    <row r="862" spans="29:33" x14ac:dyDescent="0.25">
      <c r="AC862" s="3" t="s">
        <v>48</v>
      </c>
      <c r="AD862" s="4" t="s">
        <v>11</v>
      </c>
      <c r="AE862" s="4" t="s">
        <v>481</v>
      </c>
      <c r="AF862" s="4" t="s">
        <v>522</v>
      </c>
      <c r="AG862" s="4">
        <v>119</v>
      </c>
    </row>
    <row r="863" spans="29:33" x14ac:dyDescent="0.25">
      <c r="AC863" s="3" t="s">
        <v>48</v>
      </c>
      <c r="AD863" s="4" t="s">
        <v>11</v>
      </c>
      <c r="AE863" s="4" t="s">
        <v>481</v>
      </c>
      <c r="AF863" s="4" t="s">
        <v>523</v>
      </c>
      <c r="AG863" s="4">
        <v>134</v>
      </c>
    </row>
    <row r="864" spans="29:33" x14ac:dyDescent="0.25">
      <c r="AC864" s="3" t="s">
        <v>48</v>
      </c>
      <c r="AD864" s="4" t="s">
        <v>11</v>
      </c>
      <c r="AE864" s="4" t="s">
        <v>481</v>
      </c>
      <c r="AF864" s="4" t="s">
        <v>524</v>
      </c>
      <c r="AG864" s="4">
        <v>250</v>
      </c>
    </row>
    <row r="865" spans="29:33" x14ac:dyDescent="0.25">
      <c r="AC865" s="3" t="s">
        <v>48</v>
      </c>
      <c r="AD865" s="4" t="s">
        <v>11</v>
      </c>
      <c r="AE865" s="4" t="s">
        <v>481</v>
      </c>
      <c r="AF865" s="4" t="s">
        <v>525</v>
      </c>
      <c r="AG865" s="4">
        <v>210</v>
      </c>
    </row>
    <row r="866" spans="29:33" x14ac:dyDescent="0.25">
      <c r="AC866" s="3" t="s">
        <v>48</v>
      </c>
      <c r="AD866" s="4" t="s">
        <v>11</v>
      </c>
      <c r="AE866" s="4" t="s">
        <v>481</v>
      </c>
      <c r="AF866" s="4" t="s">
        <v>526</v>
      </c>
      <c r="AG866" s="4">
        <v>266</v>
      </c>
    </row>
    <row r="867" spans="29:33" x14ac:dyDescent="0.25">
      <c r="AC867" s="3" t="s">
        <v>48</v>
      </c>
      <c r="AD867" s="4" t="s">
        <v>11</v>
      </c>
      <c r="AE867" s="4" t="s">
        <v>481</v>
      </c>
      <c r="AF867" s="4" t="s">
        <v>527</v>
      </c>
      <c r="AG867" s="4">
        <v>340</v>
      </c>
    </row>
    <row r="868" spans="29:33" x14ac:dyDescent="0.25">
      <c r="AC868" s="3" t="s">
        <v>48</v>
      </c>
      <c r="AD868" s="4" t="s">
        <v>11</v>
      </c>
      <c r="AE868" s="4" t="s">
        <v>481</v>
      </c>
      <c r="AF868" s="4" t="s">
        <v>528</v>
      </c>
      <c r="AG868" s="4">
        <v>410</v>
      </c>
    </row>
    <row r="869" spans="29:33" x14ac:dyDescent="0.25">
      <c r="AC869" s="3" t="s">
        <v>48</v>
      </c>
      <c r="AD869" s="4" t="s">
        <v>11</v>
      </c>
      <c r="AE869" s="4" t="s">
        <v>481</v>
      </c>
      <c r="AF869" s="4" t="s">
        <v>506</v>
      </c>
      <c r="AG869" s="4">
        <v>82</v>
      </c>
    </row>
    <row r="870" spans="29:33" x14ac:dyDescent="0.25">
      <c r="AC870" s="3" t="s">
        <v>48</v>
      </c>
      <c r="AD870" s="4" t="s">
        <v>11</v>
      </c>
      <c r="AE870" s="4" t="s">
        <v>481</v>
      </c>
      <c r="AF870" s="4" t="s">
        <v>529</v>
      </c>
      <c r="AG870" s="4">
        <v>91</v>
      </c>
    </row>
    <row r="871" spans="29:33" x14ac:dyDescent="0.25">
      <c r="AC871" s="3" t="s">
        <v>48</v>
      </c>
      <c r="AD871" s="4" t="s">
        <v>11</v>
      </c>
      <c r="AE871" s="4" t="s">
        <v>481</v>
      </c>
      <c r="AF871" s="4" t="s">
        <v>530</v>
      </c>
      <c r="AG871" s="4">
        <v>183</v>
      </c>
    </row>
    <row r="872" spans="29:33" x14ac:dyDescent="0.25">
      <c r="AC872" s="3" t="s">
        <v>48</v>
      </c>
      <c r="AD872" s="4" t="s">
        <v>11</v>
      </c>
      <c r="AE872" s="4" t="s">
        <v>481</v>
      </c>
      <c r="AF872" s="4" t="s">
        <v>531</v>
      </c>
      <c r="AG872" s="4">
        <v>190</v>
      </c>
    </row>
    <row r="873" spans="29:33" x14ac:dyDescent="0.25">
      <c r="AC873" s="3" t="s">
        <v>48</v>
      </c>
      <c r="AD873" s="4" t="s">
        <v>11</v>
      </c>
      <c r="AE873" s="4" t="s">
        <v>481</v>
      </c>
      <c r="AF873" s="4" t="s">
        <v>504</v>
      </c>
      <c r="AG873" s="4">
        <v>100</v>
      </c>
    </row>
    <row r="874" spans="29:33" x14ac:dyDescent="0.25">
      <c r="AC874" s="3" t="s">
        <v>48</v>
      </c>
      <c r="AD874" s="4" t="s">
        <v>11</v>
      </c>
      <c r="AE874" s="4" t="s">
        <v>481</v>
      </c>
      <c r="AF874" s="4" t="s">
        <v>532</v>
      </c>
      <c r="AG874" s="4">
        <v>120</v>
      </c>
    </row>
    <row r="875" spans="29:33" x14ac:dyDescent="0.25">
      <c r="AC875" s="3" t="s">
        <v>48</v>
      </c>
      <c r="AD875" s="4" t="s">
        <v>11</v>
      </c>
      <c r="AE875" s="4" t="s">
        <v>481</v>
      </c>
      <c r="AF875" s="4" t="s">
        <v>533</v>
      </c>
      <c r="AG875" s="4">
        <v>202</v>
      </c>
    </row>
    <row r="876" spans="29:33" x14ac:dyDescent="0.25">
      <c r="AC876" s="3" t="s">
        <v>48</v>
      </c>
      <c r="AD876" s="4" t="s">
        <v>11</v>
      </c>
      <c r="AE876" s="4" t="s">
        <v>481</v>
      </c>
      <c r="AF876" s="4" t="s">
        <v>534</v>
      </c>
      <c r="AG876" s="4">
        <v>146</v>
      </c>
    </row>
    <row r="877" spans="29:33" x14ac:dyDescent="0.25">
      <c r="AC877" s="3" t="s">
        <v>48</v>
      </c>
      <c r="AD877" s="4" t="s">
        <v>11</v>
      </c>
      <c r="AE877" s="4" t="s">
        <v>481</v>
      </c>
      <c r="AF877" s="4" t="s">
        <v>535</v>
      </c>
      <c r="AG877" s="4">
        <v>252</v>
      </c>
    </row>
    <row r="878" spans="29:33" x14ac:dyDescent="0.25">
      <c r="AC878" s="3" t="s">
        <v>48</v>
      </c>
      <c r="AD878" s="4" t="s">
        <v>11</v>
      </c>
      <c r="AE878" s="4" t="s">
        <v>481</v>
      </c>
      <c r="AF878" s="4" t="s">
        <v>536</v>
      </c>
      <c r="AG878" s="4">
        <v>206</v>
      </c>
    </row>
    <row r="879" spans="29:33" x14ac:dyDescent="0.25">
      <c r="AC879" s="3" t="s">
        <v>48</v>
      </c>
      <c r="AD879" s="4" t="s">
        <v>11</v>
      </c>
      <c r="AE879" s="4" t="s">
        <v>481</v>
      </c>
      <c r="AF879" s="4" t="s">
        <v>537</v>
      </c>
      <c r="AG879" s="4">
        <v>243</v>
      </c>
    </row>
    <row r="880" spans="29:33" x14ac:dyDescent="0.25">
      <c r="AC880" s="3" t="s">
        <v>48</v>
      </c>
      <c r="AD880" s="4" t="s">
        <v>11</v>
      </c>
      <c r="AE880" s="4" t="s">
        <v>481</v>
      </c>
      <c r="AF880" s="4" t="s">
        <v>538</v>
      </c>
      <c r="AG880" s="4">
        <v>212</v>
      </c>
    </row>
    <row r="881" spans="29:33" x14ac:dyDescent="0.25">
      <c r="AC881" s="3" t="s">
        <v>48</v>
      </c>
      <c r="AD881" s="4" t="s">
        <v>11</v>
      </c>
      <c r="AE881" s="4" t="s">
        <v>481</v>
      </c>
      <c r="AF881" s="4" t="s">
        <v>539</v>
      </c>
      <c r="AG881" s="4">
        <v>328</v>
      </c>
    </row>
    <row r="882" spans="29:33" x14ac:dyDescent="0.25">
      <c r="AC882" s="3" t="s">
        <v>48</v>
      </c>
      <c r="AD882" s="4" t="s">
        <v>11</v>
      </c>
      <c r="AE882" s="4" t="s">
        <v>481</v>
      </c>
      <c r="AF882" s="4" t="s">
        <v>540</v>
      </c>
      <c r="AG882" s="4">
        <v>240</v>
      </c>
    </row>
    <row r="883" spans="29:33" x14ac:dyDescent="0.25">
      <c r="AC883" s="3" t="s">
        <v>48</v>
      </c>
      <c r="AD883" s="4" t="s">
        <v>11</v>
      </c>
      <c r="AE883" s="4" t="s">
        <v>481</v>
      </c>
      <c r="AF883" s="4" t="s">
        <v>541</v>
      </c>
      <c r="AG883" s="4">
        <v>380</v>
      </c>
    </row>
    <row r="884" spans="29:33" x14ac:dyDescent="0.25">
      <c r="AC884" s="4" t="s">
        <v>102</v>
      </c>
      <c r="AD884" s="4" t="s">
        <v>564</v>
      </c>
      <c r="AE884" s="4" t="s">
        <v>51</v>
      </c>
      <c r="AF884" s="4" t="s">
        <v>51</v>
      </c>
      <c r="AG884" s="4">
        <v>35</v>
      </c>
    </row>
    <row r="885" spans="29:33" x14ac:dyDescent="0.25">
      <c r="AC885" s="4" t="s">
        <v>102</v>
      </c>
      <c r="AD885" s="4" t="s">
        <v>565</v>
      </c>
      <c r="AE885" s="4" t="s">
        <v>51</v>
      </c>
      <c r="AF885" s="4" t="s">
        <v>51</v>
      </c>
      <c r="AG885" s="4">
        <v>16</v>
      </c>
    </row>
    <row r="886" spans="29:33" x14ac:dyDescent="0.25">
      <c r="AC886" s="4" t="s">
        <v>102</v>
      </c>
      <c r="AD886" s="4" t="s">
        <v>30</v>
      </c>
      <c r="AE886" s="4" t="s">
        <v>51</v>
      </c>
      <c r="AF886" s="4" t="s">
        <v>51</v>
      </c>
      <c r="AG886" s="4">
        <v>4</v>
      </c>
    </row>
    <row r="887" spans="29:33" x14ac:dyDescent="0.25">
      <c r="AC887" s="1"/>
      <c r="AD887" s="1"/>
      <c r="AE887" s="1"/>
      <c r="AF887" s="1"/>
    </row>
    <row r="888" spans="29:33" x14ac:dyDescent="0.25">
      <c r="AC888" s="1"/>
      <c r="AD888" s="1"/>
      <c r="AE888" s="1"/>
      <c r="AF888" s="1"/>
    </row>
    <row r="889" spans="29:33" x14ac:dyDescent="0.25">
      <c r="AC889" s="1"/>
      <c r="AD889" s="1"/>
      <c r="AE889" s="1"/>
      <c r="AF889" s="1"/>
    </row>
    <row r="890" spans="29:33" x14ac:dyDescent="0.25">
      <c r="AC890" s="1"/>
      <c r="AD890" s="1"/>
      <c r="AE890" s="1"/>
      <c r="AF890" s="1"/>
    </row>
    <row r="891" spans="29:33" x14ac:dyDescent="0.25">
      <c r="AC891" s="1"/>
      <c r="AD891" s="1"/>
      <c r="AE891" s="1"/>
      <c r="AF891" s="1"/>
    </row>
    <row r="892" spans="29:33" x14ac:dyDescent="0.25">
      <c r="AC892" s="1"/>
      <c r="AD892" s="1"/>
      <c r="AE892" s="1"/>
      <c r="AF892" s="1"/>
    </row>
    <row r="893" spans="29:33" x14ac:dyDescent="0.25">
      <c r="AC893" s="1"/>
      <c r="AD893" s="1"/>
      <c r="AE893" s="1"/>
      <c r="AF893" s="1"/>
    </row>
    <row r="894" spans="29:33" x14ac:dyDescent="0.25">
      <c r="AC894" s="1"/>
      <c r="AD894" s="1"/>
      <c r="AE894" s="1"/>
      <c r="AF894" s="1"/>
    </row>
    <row r="895" spans="29:33" x14ac:dyDescent="0.25">
      <c r="AC895" s="1"/>
      <c r="AD895" s="1"/>
      <c r="AE895" s="1"/>
      <c r="AF895" s="1"/>
    </row>
    <row r="896" spans="29:33" x14ac:dyDescent="0.25">
      <c r="AC896" s="1"/>
      <c r="AD896" s="1"/>
      <c r="AE896" s="1"/>
      <c r="AF896" s="1"/>
    </row>
    <row r="897" spans="29:32" x14ac:dyDescent="0.25">
      <c r="AC897" s="1"/>
      <c r="AD897" s="1"/>
      <c r="AE897" s="1"/>
      <c r="AF897" s="1"/>
    </row>
    <row r="898" spans="29:32" x14ac:dyDescent="0.25">
      <c r="AC898" s="1"/>
      <c r="AD898" s="1"/>
      <c r="AE898" s="1"/>
      <c r="AF898" s="1"/>
    </row>
    <row r="899" spans="29:32" x14ac:dyDescent="0.25">
      <c r="AC899" s="1"/>
      <c r="AD899" s="1"/>
      <c r="AE899" s="1"/>
      <c r="AF899" s="1"/>
    </row>
    <row r="900" spans="29:32" x14ac:dyDescent="0.25">
      <c r="AC900" s="1"/>
      <c r="AD900" s="1"/>
      <c r="AE900" s="1"/>
      <c r="AF900" s="1"/>
    </row>
    <row r="901" spans="29:32" x14ac:dyDescent="0.25">
      <c r="AC901" s="1"/>
      <c r="AD901" s="1"/>
      <c r="AE901" s="1"/>
      <c r="AF901" s="1"/>
    </row>
    <row r="902" spans="29:32" x14ac:dyDescent="0.25">
      <c r="AC902" s="1"/>
      <c r="AD902" s="1"/>
      <c r="AE902" s="1"/>
      <c r="AF902" s="1"/>
    </row>
    <row r="903" spans="29:32" x14ac:dyDescent="0.25">
      <c r="AC903" s="1"/>
      <c r="AD903" s="1"/>
      <c r="AE903" s="1"/>
      <c r="AF903" s="1"/>
    </row>
    <row r="904" spans="29:32" x14ac:dyDescent="0.25">
      <c r="AC904" s="1"/>
      <c r="AD904" s="1"/>
      <c r="AE904" s="1"/>
      <c r="AF904" s="1"/>
    </row>
    <row r="905" spans="29:32" x14ac:dyDescent="0.25">
      <c r="AC905" s="1"/>
      <c r="AD905" s="1"/>
      <c r="AE905" s="1"/>
      <c r="AF905" s="1"/>
    </row>
    <row r="906" spans="29:32" x14ac:dyDescent="0.25">
      <c r="AC906" s="1"/>
      <c r="AD906" s="1"/>
      <c r="AE906" s="1"/>
      <c r="AF906" s="1"/>
    </row>
    <row r="907" spans="29:32" x14ac:dyDescent="0.25">
      <c r="AC907" s="1"/>
      <c r="AD907" s="1"/>
      <c r="AE907" s="1"/>
      <c r="AF907" s="1"/>
    </row>
    <row r="908" spans="29:32" x14ac:dyDescent="0.25">
      <c r="AC908" s="1"/>
      <c r="AD908" s="1"/>
      <c r="AE908" s="1"/>
      <c r="AF908" s="1"/>
    </row>
    <row r="909" spans="29:32" x14ac:dyDescent="0.25">
      <c r="AC909" s="1"/>
      <c r="AD909" s="1"/>
      <c r="AE909" s="1"/>
      <c r="AF909" s="1"/>
    </row>
    <row r="910" spans="29:32" x14ac:dyDescent="0.25">
      <c r="AC910" s="1"/>
      <c r="AD910" s="1"/>
      <c r="AE910" s="1"/>
      <c r="AF910" s="1"/>
    </row>
    <row r="911" spans="29:32" x14ac:dyDescent="0.25">
      <c r="AC911" s="1"/>
      <c r="AD911" s="1"/>
      <c r="AE911" s="1"/>
      <c r="AF911" s="1"/>
    </row>
    <row r="912" spans="29:32" x14ac:dyDescent="0.25">
      <c r="AC912" s="1"/>
      <c r="AD912" s="1"/>
      <c r="AE912" s="1"/>
      <c r="AF912" s="1"/>
    </row>
    <row r="913" spans="29:32" x14ac:dyDescent="0.25">
      <c r="AC913" s="1"/>
      <c r="AD913" s="1"/>
      <c r="AE913" s="1"/>
      <c r="AF913" s="1"/>
    </row>
    <row r="914" spans="29:32" x14ac:dyDescent="0.25">
      <c r="AC914" s="1"/>
      <c r="AD914" s="1"/>
      <c r="AE914" s="1"/>
      <c r="AF914" s="1"/>
    </row>
    <row r="915" spans="29:32" x14ac:dyDescent="0.25">
      <c r="AC915" s="1"/>
      <c r="AD915" s="1"/>
      <c r="AE915" s="1"/>
      <c r="AF915" s="1"/>
    </row>
    <row r="916" spans="29:32" x14ac:dyDescent="0.25">
      <c r="AC916" s="1"/>
      <c r="AD916" s="1"/>
      <c r="AE916" s="1"/>
      <c r="AF916" s="1"/>
    </row>
    <row r="917" spans="29:32" x14ac:dyDescent="0.25">
      <c r="AC917" s="1"/>
      <c r="AD917" s="1"/>
      <c r="AE917" s="1"/>
      <c r="AF917" s="1"/>
    </row>
    <row r="918" spans="29:32" x14ac:dyDescent="0.25">
      <c r="AC918" s="1"/>
      <c r="AD918" s="1"/>
      <c r="AE918" s="1"/>
      <c r="AF918" s="1"/>
    </row>
    <row r="919" spans="29:32" x14ac:dyDescent="0.25">
      <c r="AC919" s="1"/>
      <c r="AD919" s="1"/>
      <c r="AE919" s="1"/>
      <c r="AF919" s="1"/>
    </row>
    <row r="920" spans="29:32" x14ac:dyDescent="0.25">
      <c r="AC920" s="1"/>
      <c r="AD920" s="1"/>
      <c r="AE920" s="1"/>
      <c r="AF920" s="1"/>
    </row>
    <row r="921" spans="29:32" x14ac:dyDescent="0.25">
      <c r="AC921" s="1"/>
      <c r="AD921" s="1"/>
      <c r="AE921" s="1"/>
      <c r="AF921" s="1"/>
    </row>
    <row r="922" spans="29:32" x14ac:dyDescent="0.25">
      <c r="AC922" s="1"/>
      <c r="AD922" s="1"/>
      <c r="AE922" s="1"/>
      <c r="AF922" s="1"/>
    </row>
    <row r="923" spans="29:32" x14ac:dyDescent="0.25">
      <c r="AC923" s="1"/>
      <c r="AD923" s="1"/>
      <c r="AE923" s="1"/>
      <c r="AF923" s="1"/>
    </row>
    <row r="924" spans="29:32" x14ac:dyDescent="0.25">
      <c r="AC924" s="1"/>
      <c r="AD924" s="1"/>
      <c r="AE924" s="1"/>
      <c r="AF924" s="1"/>
    </row>
    <row r="925" spans="29:32" x14ac:dyDescent="0.25">
      <c r="AC925" s="1"/>
      <c r="AD925" s="1"/>
      <c r="AE925" s="1"/>
      <c r="AF925" s="1"/>
    </row>
    <row r="926" spans="29:32" x14ac:dyDescent="0.25">
      <c r="AC926" s="1"/>
      <c r="AD926" s="1"/>
      <c r="AE926" s="1"/>
      <c r="AF926" s="1"/>
    </row>
    <row r="927" spans="29:32" x14ac:dyDescent="0.25">
      <c r="AC927" s="1"/>
      <c r="AD927" s="1"/>
      <c r="AE927" s="1"/>
      <c r="AF927" s="1"/>
    </row>
    <row r="928" spans="29:32" x14ac:dyDescent="0.25">
      <c r="AC928" s="1"/>
      <c r="AD928" s="1"/>
      <c r="AE928" s="1"/>
      <c r="AF928" s="1"/>
    </row>
    <row r="929" spans="29:32" x14ac:dyDescent="0.25">
      <c r="AC929" s="1"/>
      <c r="AD929" s="1"/>
      <c r="AE929" s="1"/>
      <c r="AF929" s="1"/>
    </row>
    <row r="930" spans="29:32" x14ac:dyDescent="0.25">
      <c r="AC930" s="1"/>
      <c r="AD930" s="1"/>
      <c r="AE930" s="1"/>
      <c r="AF930" s="1"/>
    </row>
    <row r="931" spans="29:32" x14ac:dyDescent="0.25">
      <c r="AC931" s="1"/>
      <c r="AD931" s="1"/>
      <c r="AE931" s="1"/>
      <c r="AF931" s="1"/>
    </row>
    <row r="932" spans="29:32" x14ac:dyDescent="0.25">
      <c r="AC932" s="1"/>
      <c r="AD932" s="1"/>
      <c r="AE932" s="1"/>
      <c r="AF932" s="1"/>
    </row>
    <row r="933" spans="29:32" x14ac:dyDescent="0.25">
      <c r="AC933" s="1"/>
      <c r="AD933" s="1"/>
      <c r="AE933" s="1"/>
      <c r="AF933" s="1"/>
    </row>
    <row r="934" spans="29:32" x14ac:dyDescent="0.25">
      <c r="AC934" s="1"/>
      <c r="AD934" s="1"/>
      <c r="AE934" s="1"/>
      <c r="AF934" s="1"/>
    </row>
    <row r="935" spans="29:32" x14ac:dyDescent="0.25">
      <c r="AC935" s="1"/>
      <c r="AD935" s="1"/>
      <c r="AE935" s="1"/>
      <c r="AF935" s="1"/>
    </row>
    <row r="936" spans="29:32" x14ac:dyDescent="0.25">
      <c r="AC936" s="1"/>
      <c r="AD936" s="1"/>
      <c r="AE936" s="1"/>
      <c r="AF936" s="1"/>
    </row>
    <row r="937" spans="29:32" x14ac:dyDescent="0.25">
      <c r="AC937" s="1"/>
      <c r="AD937" s="1"/>
      <c r="AE937" s="1"/>
      <c r="AF937" s="1"/>
    </row>
    <row r="938" spans="29:32" x14ac:dyDescent="0.25">
      <c r="AC938" s="1"/>
      <c r="AD938" s="1"/>
      <c r="AE938" s="1"/>
      <c r="AF938" s="1"/>
    </row>
    <row r="939" spans="29:32" x14ac:dyDescent="0.25">
      <c r="AC939" s="1"/>
      <c r="AD939" s="1"/>
      <c r="AE939" s="1"/>
      <c r="AF939" s="1"/>
    </row>
    <row r="940" spans="29:32" x14ac:dyDescent="0.25">
      <c r="AC940" s="1"/>
      <c r="AD940" s="1"/>
      <c r="AE940" s="1"/>
      <c r="AF940" s="1"/>
    </row>
    <row r="941" spans="29:32" x14ac:dyDescent="0.25">
      <c r="AC941" s="1"/>
      <c r="AD941" s="1"/>
      <c r="AE941" s="1"/>
      <c r="AF941" s="1"/>
    </row>
    <row r="942" spans="29:32" x14ac:dyDescent="0.25">
      <c r="AC942" s="1"/>
      <c r="AD942" s="1"/>
      <c r="AE942" s="1"/>
      <c r="AF942" s="1"/>
    </row>
    <row r="943" spans="29:32" x14ac:dyDescent="0.25">
      <c r="AC943" s="1"/>
      <c r="AD943" s="1"/>
      <c r="AE943" s="1"/>
      <c r="AF943" s="1"/>
    </row>
    <row r="944" spans="29:32" x14ac:dyDescent="0.25">
      <c r="AC944" s="1"/>
      <c r="AD944" s="1"/>
      <c r="AE944" s="1"/>
      <c r="AF944" s="1"/>
    </row>
    <row r="945" spans="29:32" x14ac:dyDescent="0.25">
      <c r="AC945" s="1"/>
      <c r="AD945" s="1"/>
      <c r="AE945" s="1"/>
      <c r="AF945" s="1"/>
    </row>
    <row r="946" spans="29:32" x14ac:dyDescent="0.25">
      <c r="AC946" s="1"/>
      <c r="AD946" s="1"/>
      <c r="AE946" s="1"/>
      <c r="AF946" s="1"/>
    </row>
    <row r="947" spans="29:32" x14ac:dyDescent="0.25">
      <c r="AC947" s="1"/>
      <c r="AD947" s="1"/>
      <c r="AE947" s="1"/>
      <c r="AF947" s="1"/>
    </row>
    <row r="948" spans="29:32" x14ac:dyDescent="0.25">
      <c r="AC948" s="1"/>
      <c r="AD948" s="1"/>
      <c r="AE948" s="1"/>
      <c r="AF948" s="1"/>
    </row>
    <row r="949" spans="29:32" x14ac:dyDescent="0.25">
      <c r="AC949" s="1"/>
      <c r="AD949" s="1"/>
      <c r="AE949" s="1"/>
      <c r="AF949" s="1"/>
    </row>
    <row r="950" spans="29:32" x14ac:dyDescent="0.25">
      <c r="AC950" s="1"/>
      <c r="AD950" s="1"/>
      <c r="AE950" s="1"/>
      <c r="AF950" s="1"/>
    </row>
    <row r="951" spans="29:32" x14ac:dyDescent="0.25">
      <c r="AC951" s="1"/>
      <c r="AD951" s="1"/>
      <c r="AE951" s="1"/>
      <c r="AF951" s="1"/>
    </row>
    <row r="952" spans="29:32" x14ac:dyDescent="0.25">
      <c r="AC952" s="1"/>
      <c r="AD952" s="1"/>
      <c r="AE952" s="1"/>
      <c r="AF952" s="1"/>
    </row>
    <row r="953" spans="29:32" x14ac:dyDescent="0.25">
      <c r="AC953" s="1"/>
      <c r="AD953" s="1"/>
      <c r="AE953" s="1"/>
      <c r="AF953" s="1"/>
    </row>
    <row r="954" spans="29:32" x14ac:dyDescent="0.25">
      <c r="AC954" s="1"/>
      <c r="AD954" s="1"/>
      <c r="AE954" s="1"/>
      <c r="AF954" s="1"/>
    </row>
    <row r="955" spans="29:32" x14ac:dyDescent="0.25">
      <c r="AC955" s="1"/>
      <c r="AD955" s="1"/>
      <c r="AE955" s="1"/>
      <c r="AF955" s="1"/>
    </row>
    <row r="956" spans="29:32" x14ac:dyDescent="0.25">
      <c r="AC956" s="1"/>
      <c r="AD956" s="1"/>
      <c r="AE956" s="1"/>
      <c r="AF956" s="1"/>
    </row>
    <row r="957" spans="29:32" x14ac:dyDescent="0.25">
      <c r="AC957" s="1"/>
      <c r="AD957" s="1"/>
      <c r="AE957" s="1"/>
      <c r="AF957" s="1"/>
    </row>
    <row r="958" spans="29:32" x14ac:dyDescent="0.25">
      <c r="AC958" s="1"/>
      <c r="AD958" s="1"/>
      <c r="AE958" s="1"/>
      <c r="AF958" s="1"/>
    </row>
    <row r="959" spans="29:32" x14ac:dyDescent="0.25">
      <c r="AC959" s="1"/>
      <c r="AD959" s="1"/>
      <c r="AE959" s="1"/>
      <c r="AF959" s="1"/>
    </row>
    <row r="960" spans="29:32" x14ac:dyDescent="0.25">
      <c r="AC960" s="1"/>
      <c r="AD960" s="1"/>
      <c r="AE960" s="1"/>
      <c r="AF960" s="1"/>
    </row>
    <row r="961" spans="29:32" x14ac:dyDescent="0.25">
      <c r="AC961" s="1"/>
      <c r="AD961" s="1"/>
      <c r="AE961" s="1"/>
      <c r="AF961" s="1"/>
    </row>
    <row r="962" spans="29:32" x14ac:dyDescent="0.25">
      <c r="AC962" s="1"/>
      <c r="AD962" s="1"/>
      <c r="AE962" s="1"/>
      <c r="AF962" s="1"/>
    </row>
    <row r="963" spans="29:32" x14ac:dyDescent="0.25">
      <c r="AC963" s="1"/>
      <c r="AD963" s="1"/>
      <c r="AE963" s="1"/>
      <c r="AF963" s="1"/>
    </row>
    <row r="964" spans="29:32" x14ac:dyDescent="0.25">
      <c r="AC964" s="1"/>
      <c r="AD964" s="1"/>
      <c r="AE964" s="1"/>
      <c r="AF964" s="1"/>
    </row>
    <row r="965" spans="29:32" x14ac:dyDescent="0.25">
      <c r="AC965" s="1"/>
      <c r="AD965" s="1"/>
      <c r="AE965" s="1"/>
      <c r="AF965" s="1"/>
    </row>
    <row r="966" spans="29:32" x14ac:dyDescent="0.25">
      <c r="AC966" s="1"/>
      <c r="AD966" s="1"/>
      <c r="AE966" s="1"/>
      <c r="AF966" s="1"/>
    </row>
    <row r="967" spans="29:32" x14ac:dyDescent="0.25">
      <c r="AC967" s="1"/>
      <c r="AD967" s="1"/>
      <c r="AE967" s="1"/>
      <c r="AF967" s="1"/>
    </row>
    <row r="968" spans="29:32" x14ac:dyDescent="0.25">
      <c r="AC968" s="1"/>
      <c r="AD968" s="1"/>
      <c r="AE968" s="1"/>
      <c r="AF968" s="1"/>
    </row>
    <row r="969" spans="29:32" x14ac:dyDescent="0.25">
      <c r="AC969" s="1"/>
      <c r="AD969" s="1"/>
      <c r="AE969" s="1"/>
      <c r="AF969" s="1"/>
    </row>
    <row r="970" spans="29:32" x14ac:dyDescent="0.25">
      <c r="AC970" s="1"/>
      <c r="AD970" s="1"/>
      <c r="AE970" s="1"/>
      <c r="AF970" s="1"/>
    </row>
    <row r="971" spans="29:32" x14ac:dyDescent="0.25">
      <c r="AC971" s="1"/>
      <c r="AD971" s="1"/>
      <c r="AE971" s="1"/>
      <c r="AF971" s="1"/>
    </row>
    <row r="972" spans="29:32" x14ac:dyDescent="0.25">
      <c r="AC972" s="1"/>
      <c r="AD972" s="1"/>
      <c r="AE972" s="1"/>
      <c r="AF972" s="1"/>
    </row>
    <row r="973" spans="29:32" x14ac:dyDescent="0.25">
      <c r="AC973" s="1"/>
      <c r="AD973" s="1"/>
      <c r="AE973" s="1"/>
      <c r="AF973" s="1"/>
    </row>
    <row r="974" spans="29:32" x14ac:dyDescent="0.25">
      <c r="AC974" s="1"/>
      <c r="AD974" s="1"/>
      <c r="AE974" s="1"/>
      <c r="AF974" s="1"/>
    </row>
    <row r="975" spans="29:32" x14ac:dyDescent="0.25">
      <c r="AC975" s="1"/>
      <c r="AD975" s="1"/>
      <c r="AE975" s="1"/>
      <c r="AF975" s="1"/>
    </row>
    <row r="976" spans="29:32" x14ac:dyDescent="0.25">
      <c r="AC976" s="1"/>
      <c r="AD976" s="1"/>
      <c r="AE976" s="1"/>
      <c r="AF976" s="1"/>
    </row>
    <row r="977" spans="29:32" x14ac:dyDescent="0.25">
      <c r="AC977" s="1"/>
      <c r="AD977" s="1"/>
      <c r="AE977" s="1"/>
      <c r="AF977" s="1"/>
    </row>
    <row r="978" spans="29:32" x14ac:dyDescent="0.25">
      <c r="AC978" s="1"/>
      <c r="AD978" s="1"/>
      <c r="AE978" s="1"/>
      <c r="AF978" s="1"/>
    </row>
    <row r="979" spans="29:32" x14ac:dyDescent="0.25">
      <c r="AC979" s="1"/>
      <c r="AD979" s="1"/>
      <c r="AE979" s="1"/>
      <c r="AF979" s="1"/>
    </row>
    <row r="980" spans="29:32" x14ac:dyDescent="0.25">
      <c r="AC980" s="1"/>
      <c r="AD980" s="1"/>
      <c r="AE980" s="1"/>
      <c r="AF980" s="1"/>
    </row>
    <row r="981" spans="29:32" x14ac:dyDescent="0.25">
      <c r="AC981" s="1"/>
      <c r="AD981" s="1"/>
      <c r="AE981" s="1"/>
      <c r="AF981" s="1"/>
    </row>
  </sheetData>
  <sheetProtection algorithmName="SHA-512" hashValue="Jd6++3AaSzJRDreKuISoS5jsN7ORuSjRqSB8hV9iVVWzaNTNXDA50PaCkjUBqivmiiGfGvIKVapMTOlgUyexBA==" saltValue="0+EM5kXncBj2XCvmy8k4Qw==" spinCount="100000" sheet="1" objects="1" scenarios="1"/>
  <mergeCells count="8">
    <mergeCell ref="B63:C63"/>
    <mergeCell ref="B64:C64"/>
    <mergeCell ref="B65:C65"/>
    <mergeCell ref="B59:C59"/>
    <mergeCell ref="B58:D58"/>
    <mergeCell ref="B60:C60"/>
    <mergeCell ref="B61:C61"/>
    <mergeCell ref="B62:C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0BE5-FF4B-461E-AE47-A2A70E27280D}">
  <sheetPr codeName="Sheet4"/>
  <dimension ref="A1:U165"/>
  <sheetViews>
    <sheetView topLeftCell="I1" workbookViewId="0">
      <selection activeCell="I1" sqref="A1:XFD1048576"/>
    </sheetView>
  </sheetViews>
  <sheetFormatPr defaultRowHeight="15" x14ac:dyDescent="0.25"/>
  <cols>
    <col min="1" max="2" width="18.28515625" style="104" customWidth="1"/>
    <col min="3" max="3" width="36.5703125" style="104" customWidth="1"/>
    <col min="4" max="20" width="18.28515625" style="104" customWidth="1"/>
    <col min="21" max="21" width="30.140625" style="104" bestFit="1" customWidth="1"/>
    <col min="22" max="22" width="18.28515625" style="104" customWidth="1"/>
    <col min="23" max="16384" width="9.140625" style="104"/>
  </cols>
  <sheetData>
    <row r="1" spans="1:21" s="103" customFormat="1" ht="45" x14ac:dyDescent="0.25">
      <c r="A1" s="103" t="s">
        <v>338</v>
      </c>
      <c r="B1" s="103" t="s">
        <v>337</v>
      </c>
      <c r="C1" s="103" t="s">
        <v>336</v>
      </c>
      <c r="D1" s="103" t="s">
        <v>335</v>
      </c>
      <c r="E1" s="103" t="s">
        <v>753</v>
      </c>
      <c r="F1" s="103" t="s">
        <v>334</v>
      </c>
      <c r="G1" s="103" t="s">
        <v>333</v>
      </c>
      <c r="H1" s="103" t="s">
        <v>332</v>
      </c>
      <c r="I1" s="103" t="s">
        <v>331</v>
      </c>
      <c r="J1" s="103" t="s">
        <v>330</v>
      </c>
      <c r="K1" s="103" t="s">
        <v>761</v>
      </c>
      <c r="L1" s="103" t="s">
        <v>329</v>
      </c>
      <c r="M1" s="103" t="s">
        <v>328</v>
      </c>
      <c r="N1" s="103" t="s">
        <v>327</v>
      </c>
      <c r="O1" s="103" t="s">
        <v>326</v>
      </c>
      <c r="P1" s="103" t="s">
        <v>325</v>
      </c>
      <c r="Q1" s="103" t="s">
        <v>324</v>
      </c>
      <c r="R1" s="103" t="s">
        <v>323</v>
      </c>
      <c r="S1" s="103" t="s">
        <v>322</v>
      </c>
      <c r="T1" s="103" t="s">
        <v>321</v>
      </c>
      <c r="U1" s="103" t="s">
        <v>320</v>
      </c>
    </row>
    <row r="2" spans="1:21" s="104" customFormat="1" x14ac:dyDescent="0.25">
      <c r="A2" s="104" t="str">
        <f>IF(EANum="","",EANum)</f>
        <v/>
      </c>
      <c r="B2" s="104" t="s">
        <v>769</v>
      </c>
      <c r="C2" s="104" t="s">
        <v>713</v>
      </c>
      <c r="E2" s="105" t="str">
        <f>IFERROR(NTG*'Rebate Application'!$G$7,"")</f>
        <v/>
      </c>
      <c r="F2" s="104" t="s">
        <v>319</v>
      </c>
      <c r="G2" s="104" t="b">
        <v>0</v>
      </c>
      <c r="H2" s="104" t="s">
        <v>318</v>
      </c>
      <c r="I2" s="104">
        <f>Lists!I20</f>
        <v>1</v>
      </c>
      <c r="K2" s="105" t="str">
        <f>IFERROR(Lists!$D$63*E2,"")</f>
        <v/>
      </c>
      <c r="L2" s="104" t="s">
        <v>317</v>
      </c>
      <c r="M2" s="104" t="s">
        <v>316</v>
      </c>
      <c r="O2" s="104" t="s">
        <v>315</v>
      </c>
      <c r="P2" s="104" t="s">
        <v>314</v>
      </c>
      <c r="Q2" s="105" t="str">
        <f>'Rebate Application'!$E$7</f>
        <v/>
      </c>
      <c r="R2" s="106" t="str">
        <f>IFERROR(NTG*'Rebate Application'!$H$7,"")</f>
        <v/>
      </c>
      <c r="S2" s="104" t="s">
        <v>313</v>
      </c>
      <c r="T2" s="105" t="str">
        <f>'Rebate Application'!$F$7</f>
        <v/>
      </c>
      <c r="U2" s="104" t="s">
        <v>776</v>
      </c>
    </row>
    <row r="3" spans="1:21" s="104" customFormat="1" x14ac:dyDescent="0.25">
      <c r="A3" s="104" t="str">
        <f>IF(EANum="","",EANum)</f>
        <v/>
      </c>
      <c r="B3" s="104" t="s">
        <v>769</v>
      </c>
      <c r="C3" s="104" t="s">
        <v>716</v>
      </c>
      <c r="E3" s="105" t="str">
        <f>IFERROR(NTG*'Rebate Application'!$G$8,"")</f>
        <v/>
      </c>
      <c r="F3" s="104" t="s">
        <v>319</v>
      </c>
      <c r="G3" s="104" t="b">
        <v>0</v>
      </c>
      <c r="H3" s="104" t="s">
        <v>318</v>
      </c>
      <c r="I3" s="104">
        <f>Lists!I20</f>
        <v>1</v>
      </c>
      <c r="K3" s="105" t="str">
        <f>IFERROR(Lists!$D$63*E3,"")</f>
        <v/>
      </c>
      <c r="L3" s="104" t="s">
        <v>317</v>
      </c>
      <c r="M3" s="104" t="s">
        <v>316</v>
      </c>
      <c r="O3" s="104" t="s">
        <v>315</v>
      </c>
      <c r="P3" s="104" t="s">
        <v>314</v>
      </c>
      <c r="Q3" s="105" t="str">
        <f>'Rebate Application'!$E$8</f>
        <v/>
      </c>
      <c r="R3" s="106" t="str">
        <f>IFERROR(NTG*'Rebate Application'!$H$8,"")</f>
        <v/>
      </c>
      <c r="S3" s="104" t="s">
        <v>313</v>
      </c>
      <c r="T3" s="105" t="str">
        <f>'Rebate Application'!$F$8</f>
        <v/>
      </c>
      <c r="U3" s="104" t="s">
        <v>777</v>
      </c>
    </row>
    <row r="4" spans="1:21" s="104" customFormat="1" x14ac:dyDescent="0.25">
      <c r="A4" s="104" t="str">
        <f>IF(EANum="","",EANum)</f>
        <v/>
      </c>
      <c r="B4" s="104" t="s">
        <v>769</v>
      </c>
      <c r="C4" s="104" t="s">
        <v>714</v>
      </c>
      <c r="E4" s="105" t="str">
        <f>IFERROR(NTG*'Rebate Application'!$G$9,"")</f>
        <v/>
      </c>
      <c r="F4" s="104" t="s">
        <v>319</v>
      </c>
      <c r="G4" s="104" t="b">
        <v>0</v>
      </c>
      <c r="H4" s="104" t="s">
        <v>318</v>
      </c>
      <c r="I4" s="104">
        <f>Lists!I20</f>
        <v>1</v>
      </c>
      <c r="K4" s="105" t="str">
        <f>IFERROR(Lists!$D$63*E4,"")</f>
        <v/>
      </c>
      <c r="L4" s="104" t="s">
        <v>317</v>
      </c>
      <c r="M4" s="104" t="s">
        <v>316</v>
      </c>
      <c r="O4" s="104" t="s">
        <v>315</v>
      </c>
      <c r="P4" s="104" t="s">
        <v>314</v>
      </c>
      <c r="Q4" s="105" t="str">
        <f>'Rebate Application'!$E$9</f>
        <v/>
      </c>
      <c r="R4" s="106" t="str">
        <f>IFERROR(NTG*'Rebate Application'!$H$9,"")</f>
        <v/>
      </c>
      <c r="S4" s="104" t="s">
        <v>313</v>
      </c>
      <c r="T4" s="105" t="str">
        <f>'Rebate Application'!$F$9</f>
        <v/>
      </c>
      <c r="U4" s="104" t="s">
        <v>778</v>
      </c>
    </row>
    <row r="5" spans="1:21" s="104" customFormat="1" x14ac:dyDescent="0.25">
      <c r="A5" s="104" t="str">
        <f>IF(EANum="","",EANum)</f>
        <v/>
      </c>
      <c r="B5" s="104" t="s">
        <v>769</v>
      </c>
      <c r="C5" s="104" t="s">
        <v>715</v>
      </c>
      <c r="E5" s="105" t="str">
        <f>IFERROR(NTG*'Rebate Application'!$G$10,"")</f>
        <v/>
      </c>
      <c r="F5" s="104" t="s">
        <v>319</v>
      </c>
      <c r="G5" s="104" t="b">
        <v>0</v>
      </c>
      <c r="H5" s="104" t="s">
        <v>318</v>
      </c>
      <c r="I5" s="104">
        <f>Lists!I20</f>
        <v>1</v>
      </c>
      <c r="K5" s="105" t="str">
        <f>IFERROR(Lists!$D$63*E5,"")</f>
        <v/>
      </c>
      <c r="L5" s="104" t="s">
        <v>317</v>
      </c>
      <c r="M5" s="104" t="s">
        <v>316</v>
      </c>
      <c r="O5" s="104" t="s">
        <v>315</v>
      </c>
      <c r="P5" s="104" t="s">
        <v>314</v>
      </c>
      <c r="Q5" s="105" t="str">
        <f>'Rebate Application'!$E$10</f>
        <v/>
      </c>
      <c r="R5" s="106" t="str">
        <f>IFERROR(NTG*'Rebate Application'!$H$10,"")</f>
        <v/>
      </c>
      <c r="S5" s="104" t="s">
        <v>313</v>
      </c>
      <c r="T5" s="105" t="str">
        <f>'Rebate Application'!$F$10</f>
        <v/>
      </c>
      <c r="U5" s="104" t="s">
        <v>779</v>
      </c>
    </row>
    <row r="6" spans="1:21" s="104" customFormat="1" x14ac:dyDescent="0.25">
      <c r="A6" s="104" t="str">
        <f>IF(EANum="","",EANum)</f>
        <v/>
      </c>
      <c r="B6" s="104" t="s">
        <v>769</v>
      </c>
      <c r="C6" s="104" t="s">
        <v>722</v>
      </c>
      <c r="E6" s="105" t="str">
        <f>IFERROR(NTG*'Rebate Application'!$G$12,"")</f>
        <v/>
      </c>
      <c r="F6" s="104" t="s">
        <v>319</v>
      </c>
      <c r="G6" s="104" t="b">
        <v>0</v>
      </c>
      <c r="H6" s="104" t="s">
        <v>318</v>
      </c>
      <c r="I6" s="104">
        <f>Lists!I21</f>
        <v>10</v>
      </c>
      <c r="K6" s="105" t="str">
        <f>IFERROR(Lists!$D$59*E6,"")</f>
        <v/>
      </c>
      <c r="L6" s="104" t="s">
        <v>317</v>
      </c>
      <c r="M6" s="104" t="s">
        <v>316</v>
      </c>
      <c r="O6" s="104" t="s">
        <v>315</v>
      </c>
      <c r="P6" s="104" t="s">
        <v>314</v>
      </c>
      <c r="Q6" s="107" t="str">
        <f>'Rebate Application'!$E$12</f>
        <v/>
      </c>
      <c r="R6" s="105" t="str">
        <f>IFERROR(NTG*'Rebate Application'!$H$12,"")</f>
        <v/>
      </c>
      <c r="S6" s="104" t="s">
        <v>313</v>
      </c>
      <c r="T6" s="107" t="str">
        <f>'Rebate Application'!$F$12</f>
        <v/>
      </c>
      <c r="U6" s="104" t="s">
        <v>780</v>
      </c>
    </row>
    <row r="7" spans="1:21" s="104" customFormat="1" x14ac:dyDescent="0.25">
      <c r="A7" s="104" t="str">
        <f>IF(EANum="","",EANum)</f>
        <v/>
      </c>
      <c r="B7" s="104" t="s">
        <v>769</v>
      </c>
      <c r="C7" s="104" t="s">
        <v>712</v>
      </c>
      <c r="E7" s="105" t="str">
        <f>IFERROR(NTG*'Rebate Application'!$G$12,"")</f>
        <v/>
      </c>
      <c r="F7" s="104" t="s">
        <v>319</v>
      </c>
      <c r="G7" s="104" t="b">
        <v>0</v>
      </c>
      <c r="H7" s="104" t="s">
        <v>318</v>
      </c>
      <c r="I7" s="104">
        <f>Lists!I22</f>
        <v>15</v>
      </c>
      <c r="K7" s="105" t="str">
        <f>IFERROR(Lists!$D$59*E7,"")</f>
        <v/>
      </c>
      <c r="L7" s="104" t="s">
        <v>317</v>
      </c>
      <c r="M7" s="104" t="s">
        <v>316</v>
      </c>
      <c r="O7" s="104" t="s">
        <v>315</v>
      </c>
      <c r="P7" s="104" t="s">
        <v>314</v>
      </c>
      <c r="Q7" s="107" t="str">
        <f>'Rebate Application'!$E$12</f>
        <v/>
      </c>
      <c r="R7" s="105" t="str">
        <f>IFERROR(NTG*'Rebate Application'!$H$12,"")</f>
        <v/>
      </c>
      <c r="S7" s="104" t="s">
        <v>313</v>
      </c>
      <c r="T7" s="107" t="str">
        <f>'Rebate Application'!$F$12</f>
        <v/>
      </c>
      <c r="U7" s="104" t="s">
        <v>762</v>
      </c>
    </row>
    <row r="8" spans="1:21" s="104" customFormat="1" x14ac:dyDescent="0.25">
      <c r="A8" s="104" t="str">
        <f>IF(EANum="","",EANum)</f>
        <v/>
      </c>
      <c r="B8" s="104" t="s">
        <v>769</v>
      </c>
      <c r="C8" s="104" t="s">
        <v>259</v>
      </c>
      <c r="E8" s="105" t="str">
        <f>IFERROR(NTG*'Rebate Application'!$G$16,"")</f>
        <v/>
      </c>
      <c r="F8" s="104" t="s">
        <v>319</v>
      </c>
      <c r="G8" s="104" t="b">
        <v>0</v>
      </c>
      <c r="H8" s="104" t="s">
        <v>318</v>
      </c>
      <c r="I8" s="104">
        <f>Lists!H67</f>
        <v>0.3</v>
      </c>
      <c r="K8" s="105" t="str">
        <f>IFERROR(Lists!$D$62*E8,"")</f>
        <v/>
      </c>
      <c r="L8" s="104" t="s">
        <v>317</v>
      </c>
      <c r="M8" s="104" t="s">
        <v>316</v>
      </c>
      <c r="O8" s="104" t="s">
        <v>315</v>
      </c>
      <c r="P8" s="104" t="s">
        <v>314</v>
      </c>
      <c r="Q8" s="107" t="str">
        <f>'Rebate Application'!$E$16</f>
        <v/>
      </c>
      <c r="R8" s="105" t="str">
        <f>IFERROR(NTG*'Rebate Application'!$H$16,"")</f>
        <v/>
      </c>
      <c r="S8" s="104" t="s">
        <v>313</v>
      </c>
      <c r="T8" s="107" t="str">
        <f>'Rebate Application'!$F$16</f>
        <v/>
      </c>
      <c r="U8" s="104" t="s">
        <v>781</v>
      </c>
    </row>
    <row r="9" spans="1:21" s="104" customFormat="1" x14ac:dyDescent="0.25">
      <c r="A9" s="104" t="str">
        <f>IF(EANum="","",EANum)</f>
        <v/>
      </c>
      <c r="B9" s="104" t="s">
        <v>769</v>
      </c>
      <c r="C9" s="104" t="s">
        <v>597</v>
      </c>
      <c r="E9" s="105" t="str">
        <f>IFERROR(NTG*'Rebate Application'!$G$17,"")</f>
        <v/>
      </c>
      <c r="F9" s="104" t="s">
        <v>319</v>
      </c>
      <c r="G9" s="104" t="b">
        <v>0</v>
      </c>
      <c r="H9" s="104" t="s">
        <v>318</v>
      </c>
      <c r="I9" s="104">
        <f>Lists!H68</f>
        <v>0.3</v>
      </c>
      <c r="K9" s="105" t="str">
        <f>IFERROR(Lists!$D$62*E9,"")</f>
        <v/>
      </c>
      <c r="L9" s="104" t="s">
        <v>317</v>
      </c>
      <c r="M9" s="104" t="s">
        <v>316</v>
      </c>
      <c r="O9" s="104" t="s">
        <v>315</v>
      </c>
      <c r="P9" s="104" t="s">
        <v>314</v>
      </c>
      <c r="Q9" s="107" t="str">
        <f>'Rebate Application'!$E$17</f>
        <v/>
      </c>
      <c r="R9" s="105" t="str">
        <f>IFERROR(NTG*'Rebate Application'!$H$17,"")</f>
        <v/>
      </c>
      <c r="S9" s="104" t="s">
        <v>313</v>
      </c>
      <c r="T9" s="107" t="str">
        <f>'Rebate Application'!$F$17</f>
        <v/>
      </c>
      <c r="U9" s="104" t="s">
        <v>782</v>
      </c>
    </row>
    <row r="10" spans="1:21" s="104" customFormat="1" x14ac:dyDescent="0.25">
      <c r="A10" s="104" t="str">
        <f>IF(EANum="","",EANum)</f>
        <v/>
      </c>
      <c r="B10" s="104" t="s">
        <v>769</v>
      </c>
      <c r="C10" s="104" t="s">
        <v>598</v>
      </c>
      <c r="E10" s="105" t="str">
        <f>IFERROR(NTG*'Rebate Application'!$G$18,"")</f>
        <v/>
      </c>
      <c r="F10" s="104" t="s">
        <v>319</v>
      </c>
      <c r="G10" s="104" t="b">
        <v>0</v>
      </c>
      <c r="H10" s="104" t="s">
        <v>318</v>
      </c>
      <c r="I10" s="104">
        <f>Lists!H69</f>
        <v>0.3</v>
      </c>
      <c r="K10" s="105" t="str">
        <f>IFERROR(Lists!$D$62*E10,"")</f>
        <v/>
      </c>
      <c r="L10" s="104" t="s">
        <v>317</v>
      </c>
      <c r="M10" s="104" t="s">
        <v>316</v>
      </c>
      <c r="O10" s="104" t="s">
        <v>315</v>
      </c>
      <c r="P10" s="104" t="s">
        <v>314</v>
      </c>
      <c r="Q10" s="107" t="str">
        <f>'Rebate Application'!$E$18</f>
        <v/>
      </c>
      <c r="R10" s="105" t="str">
        <f>IFERROR(NTG*'Rebate Application'!$H$18,"")</f>
        <v/>
      </c>
      <c r="S10" s="104" t="s">
        <v>313</v>
      </c>
      <c r="T10" s="107" t="str">
        <f>'Rebate Application'!$F$18</f>
        <v/>
      </c>
      <c r="U10" s="104" t="s">
        <v>783</v>
      </c>
    </row>
    <row r="11" spans="1:21" s="104" customFormat="1" x14ac:dyDescent="0.25">
      <c r="A11" s="104" t="str">
        <f>IF(EANum="","",EANum)</f>
        <v/>
      </c>
      <c r="B11" s="104" t="s">
        <v>769</v>
      </c>
      <c r="C11" s="104" t="s">
        <v>260</v>
      </c>
      <c r="E11" s="105" t="str">
        <f>IFERROR(NTG*'Rebate Application'!$G$20,"")</f>
        <v/>
      </c>
      <c r="F11" s="104" t="s">
        <v>319</v>
      </c>
      <c r="G11" s="104" t="b">
        <v>0</v>
      </c>
      <c r="H11" s="104" t="s">
        <v>318</v>
      </c>
      <c r="I11" s="104">
        <f>Lists!H70</f>
        <v>0.6</v>
      </c>
      <c r="K11" s="105" t="str">
        <f>IFERROR(Lists!$D$61*E11,"")</f>
        <v/>
      </c>
      <c r="L11" s="104" t="s">
        <v>317</v>
      </c>
      <c r="M11" s="104" t="s">
        <v>316</v>
      </c>
      <c r="O11" s="104" t="s">
        <v>315</v>
      </c>
      <c r="P11" s="104" t="s">
        <v>314</v>
      </c>
      <c r="Q11" s="107" t="str">
        <f>'Rebate Application'!$E$20</f>
        <v/>
      </c>
      <c r="R11" s="105" t="str">
        <f>IFERROR(NTG*'Rebate Application'!$H$20,"")</f>
        <v/>
      </c>
      <c r="S11" s="104" t="s">
        <v>313</v>
      </c>
      <c r="T11" s="107" t="str">
        <f>'Rebate Application'!$F$20</f>
        <v/>
      </c>
      <c r="U11" s="104" t="s">
        <v>784</v>
      </c>
    </row>
    <row r="12" spans="1:21" s="104" customFormat="1" x14ac:dyDescent="0.25">
      <c r="A12" s="104" t="str">
        <f>IF(EANum="","",EANum)</f>
        <v/>
      </c>
      <c r="B12" s="104" t="s">
        <v>769</v>
      </c>
      <c r="C12" s="104" t="s">
        <v>735</v>
      </c>
      <c r="E12" s="105" t="str">
        <f>IFERROR(NTG*'Rebate Application'!$G$22,"")</f>
        <v/>
      </c>
      <c r="F12" s="104" t="s">
        <v>319</v>
      </c>
      <c r="G12" s="104" t="b">
        <v>0</v>
      </c>
      <c r="H12" s="104" t="s">
        <v>318</v>
      </c>
      <c r="I12" s="104">
        <f>Lists!I23</f>
        <v>20</v>
      </c>
      <c r="K12" s="105" t="str">
        <f>IFERROR(Lists!$D$59*E12,"")</f>
        <v/>
      </c>
      <c r="L12" s="104" t="s">
        <v>317</v>
      </c>
      <c r="M12" s="104" t="s">
        <v>316</v>
      </c>
      <c r="O12" s="104" t="s">
        <v>315</v>
      </c>
      <c r="P12" s="104" t="s">
        <v>314</v>
      </c>
      <c r="Q12" s="107" t="str">
        <f>'Rebate Application'!$E$22</f>
        <v/>
      </c>
      <c r="R12" s="105" t="str">
        <f>IFERROR(NTG*'Rebate Application'!$H$22,"")</f>
        <v/>
      </c>
      <c r="S12" s="104" t="s">
        <v>313</v>
      </c>
      <c r="T12" s="107" t="str">
        <f>'Rebate Application'!$F$22</f>
        <v/>
      </c>
      <c r="U12" s="104" t="s">
        <v>785</v>
      </c>
    </row>
    <row r="13" spans="1:21" s="104" customFormat="1" x14ac:dyDescent="0.25">
      <c r="A13" s="104" t="str">
        <f>IF(EANum="","",EANum)</f>
        <v/>
      </c>
      <c r="B13" s="104" t="s">
        <v>769</v>
      </c>
      <c r="C13" s="104" t="s">
        <v>589</v>
      </c>
      <c r="E13" s="105" t="str">
        <f>IFERROR(NTG*'Rebate Application'!$G$23,"")</f>
        <v/>
      </c>
      <c r="F13" s="104" t="s">
        <v>319</v>
      </c>
      <c r="G13" s="104" t="b">
        <v>0</v>
      </c>
      <c r="H13" s="104" t="s">
        <v>318</v>
      </c>
      <c r="I13" s="104">
        <f>Lists!I24</f>
        <v>65</v>
      </c>
      <c r="K13" s="105" t="str">
        <f>IFERROR(Lists!$D$59*E13,"")</f>
        <v/>
      </c>
      <c r="L13" s="104" t="s">
        <v>317</v>
      </c>
      <c r="M13" s="104" t="s">
        <v>316</v>
      </c>
      <c r="O13" s="104" t="s">
        <v>315</v>
      </c>
      <c r="P13" s="104" t="s">
        <v>314</v>
      </c>
      <c r="Q13" s="107" t="str">
        <f>'Rebate Application'!$E$23</f>
        <v/>
      </c>
      <c r="R13" s="105" t="str">
        <f>IFERROR(NTG*'Rebate Application'!$H$23,"")</f>
        <v/>
      </c>
      <c r="S13" s="104" t="s">
        <v>313</v>
      </c>
      <c r="T13" s="107" t="str">
        <f>'Rebate Application'!$F$23</f>
        <v/>
      </c>
      <c r="U13" s="104" t="s">
        <v>786</v>
      </c>
    </row>
    <row r="14" spans="1:21" s="104" customFormat="1" x14ac:dyDescent="0.25">
      <c r="A14" s="104" t="str">
        <f>IF(EANum="","",EANum)</f>
        <v/>
      </c>
      <c r="B14" s="104" t="s">
        <v>769</v>
      </c>
      <c r="C14" s="104" t="s">
        <v>590</v>
      </c>
      <c r="E14" s="105" t="str">
        <f>IFERROR(NTG*'Rebate Application'!$G$24,"")</f>
        <v/>
      </c>
      <c r="F14" s="104" t="s">
        <v>319</v>
      </c>
      <c r="G14" s="104" t="b">
        <v>0</v>
      </c>
      <c r="H14" s="104" t="s">
        <v>318</v>
      </c>
      <c r="I14" s="104">
        <f>Lists!I25</f>
        <v>100</v>
      </c>
      <c r="K14" s="105" t="str">
        <f>IFERROR(Lists!$D$59*E14,"")</f>
        <v/>
      </c>
      <c r="L14" s="104" t="s">
        <v>317</v>
      </c>
      <c r="M14" s="104" t="s">
        <v>316</v>
      </c>
      <c r="O14" s="104" t="s">
        <v>315</v>
      </c>
      <c r="P14" s="104" t="s">
        <v>314</v>
      </c>
      <c r="Q14" s="107" t="str">
        <f>'Rebate Application'!$E$24</f>
        <v/>
      </c>
      <c r="R14" s="105" t="str">
        <f>IFERROR(NTG*'Rebate Application'!$H$24,"")</f>
        <v/>
      </c>
      <c r="S14" s="104" t="s">
        <v>313</v>
      </c>
      <c r="T14" s="107" t="str">
        <f>'Rebate Application'!$F$24</f>
        <v/>
      </c>
      <c r="U14" s="104" t="s">
        <v>787</v>
      </c>
    </row>
    <row r="15" spans="1:21" s="104" customFormat="1" x14ac:dyDescent="0.25">
      <c r="A15" s="104" t="str">
        <f>IF(EANum="","",EANum)</f>
        <v/>
      </c>
      <c r="B15" s="104" t="s">
        <v>769</v>
      </c>
      <c r="C15" s="104" t="s">
        <v>591</v>
      </c>
      <c r="E15" s="105" t="str">
        <f>IFERROR(NTG*'Rebate Application'!$G$25,"")</f>
        <v/>
      </c>
      <c r="F15" s="104" t="s">
        <v>319</v>
      </c>
      <c r="G15" s="104" t="b">
        <v>0</v>
      </c>
      <c r="H15" s="104" t="s">
        <v>318</v>
      </c>
      <c r="I15" s="104">
        <f>Lists!I26</f>
        <v>125</v>
      </c>
      <c r="K15" s="105" t="str">
        <f>IFERROR(Lists!$D$59*E15,"")</f>
        <v/>
      </c>
      <c r="L15" s="104" t="s">
        <v>317</v>
      </c>
      <c r="M15" s="104" t="s">
        <v>316</v>
      </c>
      <c r="O15" s="104" t="s">
        <v>315</v>
      </c>
      <c r="P15" s="104" t="s">
        <v>314</v>
      </c>
      <c r="Q15" s="107" t="str">
        <f>'Rebate Application'!$E$25</f>
        <v/>
      </c>
      <c r="R15" s="105" t="str">
        <f>IFERROR(NTG*'Rebate Application'!$H$25,"")</f>
        <v/>
      </c>
      <c r="S15" s="104" t="s">
        <v>313</v>
      </c>
      <c r="T15" s="107" t="str">
        <f>'Rebate Application'!$F$25</f>
        <v/>
      </c>
      <c r="U15" s="104" t="s">
        <v>788</v>
      </c>
    </row>
    <row r="16" spans="1:21" s="104" customFormat="1" x14ac:dyDescent="0.25">
      <c r="A16" s="104" t="str">
        <f>IF(EANum="","",EANum)</f>
        <v/>
      </c>
      <c r="B16" s="104" t="s">
        <v>769</v>
      </c>
      <c r="C16" s="104" t="s">
        <v>592</v>
      </c>
      <c r="E16" s="105" t="str">
        <f>IFERROR(NTG*'Rebate Application'!$G$26,"")</f>
        <v/>
      </c>
      <c r="F16" s="104" t="s">
        <v>319</v>
      </c>
      <c r="G16" s="104" t="b">
        <v>0</v>
      </c>
      <c r="H16" s="104" t="s">
        <v>318</v>
      </c>
      <c r="I16" s="104">
        <f>Lists!I27</f>
        <v>175</v>
      </c>
      <c r="K16" s="105" t="str">
        <f>IFERROR(Lists!$D$59*E16,"")</f>
        <v/>
      </c>
      <c r="L16" s="104" t="s">
        <v>317</v>
      </c>
      <c r="M16" s="104" t="s">
        <v>316</v>
      </c>
      <c r="O16" s="104" t="s">
        <v>315</v>
      </c>
      <c r="P16" s="104" t="s">
        <v>314</v>
      </c>
      <c r="Q16" s="107" t="str">
        <f>'Rebate Application'!$E$26</f>
        <v/>
      </c>
      <c r="R16" s="105" t="str">
        <f>IFERROR(NTG*'Rebate Application'!$H$26,"")</f>
        <v/>
      </c>
      <c r="S16" s="104" t="s">
        <v>313</v>
      </c>
      <c r="T16" s="107" t="str">
        <f>'Rebate Application'!$F$26</f>
        <v/>
      </c>
      <c r="U16" s="104" t="s">
        <v>789</v>
      </c>
    </row>
    <row r="17" spans="1:21" s="104" customFormat="1" x14ac:dyDescent="0.25">
      <c r="A17" s="104" t="str">
        <f>IF(EANum="","",EANum)</f>
        <v/>
      </c>
      <c r="B17" s="104" t="s">
        <v>769</v>
      </c>
      <c r="C17" s="104" t="s">
        <v>593</v>
      </c>
      <c r="E17" s="105" t="str">
        <f>IFERROR(NTG*'Rebate Application'!$G$27,"")</f>
        <v/>
      </c>
      <c r="F17" s="104" t="s">
        <v>319</v>
      </c>
      <c r="G17" s="104" t="b">
        <v>0</v>
      </c>
      <c r="H17" s="104" t="s">
        <v>318</v>
      </c>
      <c r="I17" s="104">
        <f>Lists!I28</f>
        <v>200</v>
      </c>
      <c r="K17" s="105" t="str">
        <f>IFERROR(Lists!$D$59*E17,"")</f>
        <v/>
      </c>
      <c r="L17" s="104" t="s">
        <v>317</v>
      </c>
      <c r="M17" s="104" t="s">
        <v>316</v>
      </c>
      <c r="O17" s="104" t="s">
        <v>315</v>
      </c>
      <c r="P17" s="104" t="s">
        <v>314</v>
      </c>
      <c r="Q17" s="107" t="str">
        <f>'Rebate Application'!$E$27</f>
        <v/>
      </c>
      <c r="R17" s="105" t="str">
        <f>IFERROR(NTG*'Rebate Application'!$H$27,"")</f>
        <v/>
      </c>
      <c r="S17" s="104" t="s">
        <v>313</v>
      </c>
      <c r="T17" s="107" t="str">
        <f>'Rebate Application'!$F$27</f>
        <v/>
      </c>
      <c r="U17" s="104" t="s">
        <v>790</v>
      </c>
    </row>
    <row r="18" spans="1:21" s="104" customFormat="1" x14ac:dyDescent="0.25">
      <c r="A18" s="104" t="str">
        <f>IF(EANum="","",EANum)</f>
        <v/>
      </c>
      <c r="B18" s="104" t="s">
        <v>769</v>
      </c>
      <c r="C18" s="104" t="s">
        <v>728</v>
      </c>
      <c r="E18" s="105" t="str">
        <f>IFERROR(NTG*'Rebate Application'!$G$28,"")</f>
        <v/>
      </c>
      <c r="F18" s="104" t="s">
        <v>319</v>
      </c>
      <c r="G18" s="104" t="b">
        <v>0</v>
      </c>
      <c r="H18" s="104" t="s">
        <v>318</v>
      </c>
      <c r="I18" s="104">
        <f>Lists!I29</f>
        <v>250</v>
      </c>
      <c r="K18" s="105" t="str">
        <f>IFERROR(Lists!$D$59*E18,"")</f>
        <v/>
      </c>
      <c r="L18" s="104" t="s">
        <v>317</v>
      </c>
      <c r="M18" s="104" t="s">
        <v>316</v>
      </c>
      <c r="O18" s="104" t="s">
        <v>315</v>
      </c>
      <c r="P18" s="104" t="s">
        <v>314</v>
      </c>
      <c r="Q18" s="107" t="str">
        <f>'Rebate Application'!$E$28</f>
        <v/>
      </c>
      <c r="R18" s="105" t="str">
        <f>IFERROR(NTG*'Rebate Application'!$H$28,"")</f>
        <v/>
      </c>
      <c r="S18" s="104" t="s">
        <v>313</v>
      </c>
      <c r="T18" s="107" t="str">
        <f>'Rebate Application'!$F$28</f>
        <v/>
      </c>
      <c r="U18" s="104" t="s">
        <v>791</v>
      </c>
    </row>
    <row r="19" spans="1:21" s="104" customFormat="1" x14ac:dyDescent="0.25">
      <c r="A19" s="104" t="str">
        <f>IF(EANum="","",EANum)</f>
        <v/>
      </c>
      <c r="B19" s="104" t="s">
        <v>769</v>
      </c>
      <c r="C19" s="104" t="s">
        <v>741</v>
      </c>
      <c r="E19" s="105" t="str">
        <f>IFERROR(NTG*'Rebate Application'!$G$30,"")</f>
        <v/>
      </c>
      <c r="F19" s="104" t="s">
        <v>319</v>
      </c>
      <c r="G19" s="104" t="b">
        <v>0</v>
      </c>
      <c r="H19" s="104" t="s">
        <v>318</v>
      </c>
      <c r="I19" s="104">
        <f>Lists!I30</f>
        <v>40</v>
      </c>
      <c r="K19" s="105" t="str">
        <f>IFERROR(Lists!$D$59*E19,"")</f>
        <v/>
      </c>
      <c r="L19" s="104" t="s">
        <v>317</v>
      </c>
      <c r="M19" s="104" t="s">
        <v>316</v>
      </c>
      <c r="O19" s="104" t="s">
        <v>315</v>
      </c>
      <c r="P19" s="104" t="s">
        <v>314</v>
      </c>
      <c r="Q19" s="107" t="str">
        <f>'Rebate Application'!$E$30</f>
        <v/>
      </c>
      <c r="R19" s="105" t="str">
        <f>IFERROR(NTG*'Rebate Application'!$H$30,"")</f>
        <v/>
      </c>
      <c r="S19" s="104" t="s">
        <v>313</v>
      </c>
      <c r="T19" s="107" t="str">
        <f>'Rebate Application'!$F$30</f>
        <v/>
      </c>
      <c r="U19" s="104" t="s">
        <v>792</v>
      </c>
    </row>
    <row r="20" spans="1:21" s="104" customFormat="1" x14ac:dyDescent="0.25">
      <c r="A20" s="104" t="str">
        <f>IF(EANum="","",EANum)</f>
        <v/>
      </c>
      <c r="B20" s="104" t="s">
        <v>769</v>
      </c>
      <c r="C20" s="104" t="s">
        <v>743</v>
      </c>
      <c r="E20" s="105" t="str">
        <f>IFERROR(NTG*'Rebate Application'!$G$31,"")</f>
        <v/>
      </c>
      <c r="F20" s="104" t="s">
        <v>319</v>
      </c>
      <c r="G20" s="104" t="b">
        <v>0</v>
      </c>
      <c r="H20" s="104" t="s">
        <v>318</v>
      </c>
      <c r="I20" s="104">
        <f>Lists!I31</f>
        <v>100</v>
      </c>
      <c r="K20" s="105" t="str">
        <f>IFERROR(Lists!$D$59*E20,"")</f>
        <v/>
      </c>
      <c r="L20" s="104" t="s">
        <v>317</v>
      </c>
      <c r="M20" s="104" t="s">
        <v>316</v>
      </c>
      <c r="O20" s="104" t="s">
        <v>315</v>
      </c>
      <c r="P20" s="104" t="s">
        <v>314</v>
      </c>
      <c r="Q20" s="107" t="str">
        <f>'Rebate Application'!$E$31</f>
        <v/>
      </c>
      <c r="R20" s="105" t="str">
        <f>IFERROR(NTG*'Rebate Application'!$H$31,"")</f>
        <v/>
      </c>
      <c r="S20" s="104" t="s">
        <v>313</v>
      </c>
      <c r="T20" s="107" t="str">
        <f>'Rebate Application'!$F$31</f>
        <v/>
      </c>
      <c r="U20" s="104" t="s">
        <v>793</v>
      </c>
    </row>
    <row r="21" spans="1:21" s="104" customFormat="1" x14ac:dyDescent="0.25">
      <c r="A21" s="104" t="str">
        <f>IF(EANum="","",EANum)</f>
        <v/>
      </c>
      <c r="B21" s="104" t="s">
        <v>769</v>
      </c>
      <c r="C21" s="104" t="s">
        <v>742</v>
      </c>
      <c r="E21" s="105" t="str">
        <f>IFERROR(NTG*'Rebate Application'!$G$32,"")</f>
        <v/>
      </c>
      <c r="F21" s="104" t="s">
        <v>319</v>
      </c>
      <c r="G21" s="104" t="b">
        <v>0</v>
      </c>
      <c r="H21" s="104" t="s">
        <v>318</v>
      </c>
      <c r="I21" s="104">
        <f>Lists!I32</f>
        <v>140</v>
      </c>
      <c r="K21" s="105" t="str">
        <f>IFERROR(Lists!$D$59*E21,"")</f>
        <v/>
      </c>
      <c r="L21" s="104" t="s">
        <v>317</v>
      </c>
      <c r="M21" s="104" t="s">
        <v>316</v>
      </c>
      <c r="O21" s="104" t="s">
        <v>315</v>
      </c>
      <c r="P21" s="104" t="s">
        <v>314</v>
      </c>
      <c r="Q21" s="107" t="str">
        <f>'Rebate Application'!$E$32</f>
        <v/>
      </c>
      <c r="R21" s="105" t="str">
        <f>IFERROR(NTG*'Rebate Application'!$H$32,"")</f>
        <v/>
      </c>
      <c r="S21" s="104" t="s">
        <v>313</v>
      </c>
      <c r="T21" s="107" t="str">
        <f>'Rebate Application'!$F$32</f>
        <v/>
      </c>
      <c r="U21" s="104" t="s">
        <v>794</v>
      </c>
    </row>
    <row r="22" spans="1:21" s="104" customFormat="1" x14ac:dyDescent="0.25">
      <c r="A22" s="104" t="str">
        <f>IF(EANum="","",EANum)</f>
        <v/>
      </c>
      <c r="B22" s="104" t="s">
        <v>769</v>
      </c>
      <c r="C22" s="104" t="s">
        <v>750</v>
      </c>
      <c r="E22" s="105" t="str">
        <f>IFERROR(NTG*'Rebate Application'!$G$34,"")</f>
        <v/>
      </c>
      <c r="F22" s="104" t="s">
        <v>319</v>
      </c>
      <c r="G22" s="104" t="b">
        <v>0</v>
      </c>
      <c r="H22" s="104" t="s">
        <v>318</v>
      </c>
      <c r="I22" s="104">
        <f>Lists!I33</f>
        <v>45</v>
      </c>
      <c r="K22" s="105" t="str">
        <f>IFERROR(Lists!$D$64*E22,"")</f>
        <v/>
      </c>
      <c r="L22" s="104" t="s">
        <v>317</v>
      </c>
      <c r="M22" s="104" t="s">
        <v>316</v>
      </c>
      <c r="O22" s="104" t="s">
        <v>315</v>
      </c>
      <c r="P22" s="104" t="s">
        <v>314</v>
      </c>
      <c r="Q22" s="107" t="str">
        <f>'Rebate Application'!$E$34</f>
        <v/>
      </c>
      <c r="R22" s="105" t="str">
        <f>IFERROR(NTG*'Rebate Application'!$H$34,"")</f>
        <v/>
      </c>
      <c r="S22" s="104" t="s">
        <v>313</v>
      </c>
      <c r="T22" s="107" t="str">
        <f>'Rebate Application'!$F$34</f>
        <v/>
      </c>
      <c r="U22" s="104" t="s">
        <v>795</v>
      </c>
    </row>
    <row r="23" spans="1:21" s="104" customFormat="1" x14ac:dyDescent="0.25">
      <c r="A23" s="104" t="str">
        <f>IF(EANum="","",EANum)</f>
        <v/>
      </c>
      <c r="B23" s="104" t="s">
        <v>769</v>
      </c>
      <c r="C23" s="104" t="s">
        <v>738</v>
      </c>
      <c r="E23" s="105" t="str">
        <f>IFERROR(NTG*'Rebate Application'!$G$36,"")</f>
        <v/>
      </c>
      <c r="F23" s="104" t="s">
        <v>319</v>
      </c>
      <c r="G23" s="104" t="b">
        <v>0</v>
      </c>
      <c r="H23" s="104" t="s">
        <v>318</v>
      </c>
      <c r="I23" s="104">
        <f>Lists!I34</f>
        <v>45</v>
      </c>
      <c r="K23" s="105" t="str">
        <f>IFERROR(Lists!$D$63*E23,"")</f>
        <v/>
      </c>
      <c r="L23" s="104" t="s">
        <v>317</v>
      </c>
      <c r="M23" s="104" t="s">
        <v>316</v>
      </c>
      <c r="O23" s="104" t="s">
        <v>315</v>
      </c>
      <c r="P23" s="104" t="s">
        <v>314</v>
      </c>
      <c r="Q23" s="107" t="str">
        <f>'Rebate Application'!$E$36</f>
        <v/>
      </c>
      <c r="R23" s="105" t="str">
        <f>IFERROR(NTG*'Rebate Application'!$H$36,"")</f>
        <v/>
      </c>
      <c r="S23" s="104" t="s">
        <v>313</v>
      </c>
      <c r="T23" s="107" t="str">
        <f>'Rebate Application'!$F$36</f>
        <v/>
      </c>
      <c r="U23" s="104" t="s">
        <v>796</v>
      </c>
    </row>
    <row r="24" spans="1:21" s="104" customFormat="1" x14ac:dyDescent="0.25">
      <c r="A24" s="104" t="str">
        <f>IF(EANum="","",EANum)</f>
        <v/>
      </c>
      <c r="B24" s="104" t="s">
        <v>769</v>
      </c>
      <c r="C24" s="104" t="s">
        <v>739</v>
      </c>
      <c r="E24" s="105" t="str">
        <f>IFERROR(NTG*'Rebate Application'!$G$37,"")</f>
        <v/>
      </c>
      <c r="F24" s="104" t="s">
        <v>319</v>
      </c>
      <c r="G24" s="104" t="b">
        <v>0</v>
      </c>
      <c r="H24" s="104" t="s">
        <v>318</v>
      </c>
      <c r="I24" s="104">
        <f>Lists!I35</f>
        <v>60</v>
      </c>
      <c r="K24" s="105" t="str">
        <f>IFERROR(Lists!$D$63*E24,"")</f>
        <v/>
      </c>
      <c r="L24" s="104" t="s">
        <v>317</v>
      </c>
      <c r="M24" s="104" t="s">
        <v>316</v>
      </c>
      <c r="O24" s="104" t="s">
        <v>315</v>
      </c>
      <c r="P24" s="104" t="s">
        <v>314</v>
      </c>
      <c r="Q24" s="107" t="str">
        <f>'Rebate Application'!$E$37</f>
        <v/>
      </c>
      <c r="R24" s="105" t="str">
        <f>IFERROR(NTG*'Rebate Application'!$H$37,"")</f>
        <v/>
      </c>
      <c r="S24" s="104" t="s">
        <v>313</v>
      </c>
      <c r="T24" s="107" t="str">
        <f>'Rebate Application'!$F$37</f>
        <v/>
      </c>
      <c r="U24" s="104" t="s">
        <v>797</v>
      </c>
    </row>
    <row r="25" spans="1:21" s="104" customFormat="1" x14ac:dyDescent="0.25">
      <c r="A25" s="104" t="str">
        <f>IF(EANum="","",EANum)</f>
        <v/>
      </c>
      <c r="B25" s="104" t="s">
        <v>769</v>
      </c>
      <c r="C25" s="104" t="s">
        <v>740</v>
      </c>
      <c r="E25" s="105" t="str">
        <f>IFERROR(NTG*'Rebate Application'!$G$38,"")</f>
        <v/>
      </c>
      <c r="F25" s="104" t="s">
        <v>319</v>
      </c>
      <c r="G25" s="104" t="b">
        <v>0</v>
      </c>
      <c r="H25" s="104" t="s">
        <v>318</v>
      </c>
      <c r="I25" s="104">
        <f>Lists!I36</f>
        <v>75</v>
      </c>
      <c r="K25" s="105" t="str">
        <f>IFERROR(Lists!$D$63*E25,"")</f>
        <v/>
      </c>
      <c r="L25" s="104" t="s">
        <v>317</v>
      </c>
      <c r="M25" s="104" t="s">
        <v>316</v>
      </c>
      <c r="O25" s="104" t="s">
        <v>315</v>
      </c>
      <c r="P25" s="104" t="s">
        <v>314</v>
      </c>
      <c r="Q25" s="107" t="str">
        <f>'Rebate Application'!$E$38</f>
        <v/>
      </c>
      <c r="R25" s="105" t="str">
        <f>IFERROR(NTG*'Rebate Application'!$H$38,"")</f>
        <v/>
      </c>
      <c r="S25" s="104" t="s">
        <v>313</v>
      </c>
      <c r="T25" s="107" t="str">
        <f>'Rebate Application'!$F$38</f>
        <v/>
      </c>
      <c r="U25" s="104" t="s">
        <v>798</v>
      </c>
    </row>
    <row r="26" spans="1:21" s="104" customFormat="1" x14ac:dyDescent="0.25">
      <c r="A26" s="104" t="str">
        <f>IF(EANum="","",EANum)</f>
        <v/>
      </c>
      <c r="B26" s="104" t="s">
        <v>769</v>
      </c>
      <c r="C26" s="104" t="s">
        <v>736</v>
      </c>
      <c r="E26" s="105" t="str">
        <f>IFERROR(NTG*'Rebate Application'!$G$39,"")</f>
        <v/>
      </c>
      <c r="F26" s="104" t="s">
        <v>319</v>
      </c>
      <c r="G26" s="104" t="b">
        <v>0</v>
      </c>
      <c r="H26" s="104" t="s">
        <v>318</v>
      </c>
      <c r="I26" s="104">
        <f>Lists!I37</f>
        <v>90</v>
      </c>
      <c r="K26" s="105" t="str">
        <f>IFERROR(Lists!$D$63*E26,"")</f>
        <v/>
      </c>
      <c r="L26" s="104" t="s">
        <v>317</v>
      </c>
      <c r="M26" s="104" t="s">
        <v>316</v>
      </c>
      <c r="O26" s="104" t="s">
        <v>315</v>
      </c>
      <c r="P26" s="104" t="s">
        <v>314</v>
      </c>
      <c r="Q26" s="107" t="str">
        <f>'Rebate Application'!$E$39</f>
        <v/>
      </c>
      <c r="R26" s="105" t="str">
        <f>IFERROR(NTG*'Rebate Application'!$H$39,"")</f>
        <v/>
      </c>
      <c r="S26" s="104" t="s">
        <v>313</v>
      </c>
      <c r="T26" s="107" t="str">
        <f>'Rebate Application'!$F$39</f>
        <v/>
      </c>
      <c r="U26" s="104" t="s">
        <v>799</v>
      </c>
    </row>
    <row r="27" spans="1:21" s="104" customFormat="1" x14ac:dyDescent="0.25">
      <c r="A27" s="104" t="str">
        <f>IF(EANum="","",EANum)</f>
        <v/>
      </c>
      <c r="B27" s="104" t="s">
        <v>769</v>
      </c>
      <c r="C27" s="104" t="s">
        <v>737</v>
      </c>
      <c r="E27" s="105" t="str">
        <f>IFERROR(NTG*'Rebate Application'!$G$40,"")</f>
        <v/>
      </c>
      <c r="F27" s="104" t="s">
        <v>319</v>
      </c>
      <c r="G27" s="104" t="b">
        <v>0</v>
      </c>
      <c r="H27" s="104" t="s">
        <v>318</v>
      </c>
      <c r="I27" s="104">
        <f>Lists!I38</f>
        <v>100</v>
      </c>
      <c r="K27" s="105" t="str">
        <f>IFERROR(Lists!$D$63*E27,"")</f>
        <v/>
      </c>
      <c r="L27" s="104" t="s">
        <v>317</v>
      </c>
      <c r="M27" s="104" t="s">
        <v>316</v>
      </c>
      <c r="O27" s="104" t="s">
        <v>315</v>
      </c>
      <c r="P27" s="104" t="s">
        <v>314</v>
      </c>
      <c r="Q27" s="107" t="str">
        <f>'Rebate Application'!$E$40</f>
        <v/>
      </c>
      <c r="R27" s="105" t="str">
        <f>IFERROR(NTG*'Rebate Application'!$H$40,"")</f>
        <v/>
      </c>
      <c r="S27" s="104" t="s">
        <v>313</v>
      </c>
      <c r="T27" s="107" t="str">
        <f>'Rebate Application'!$F$40</f>
        <v/>
      </c>
      <c r="U27" s="104" t="s">
        <v>800</v>
      </c>
    </row>
    <row r="28" spans="1:21" s="104" customFormat="1" x14ac:dyDescent="0.25">
      <c r="A28" s="104" t="str">
        <f>IF(EANum="","",EANum)</f>
        <v/>
      </c>
      <c r="B28" s="104" t="s">
        <v>769</v>
      </c>
      <c r="C28" s="104" t="s">
        <v>729</v>
      </c>
      <c r="E28" s="105" t="str">
        <f>IFERROR(NTG*'Rebate Application'!$G$44,"")</f>
        <v/>
      </c>
      <c r="F28" s="104" t="s">
        <v>319</v>
      </c>
      <c r="G28" s="104" t="b">
        <v>0</v>
      </c>
      <c r="H28" s="104" t="s">
        <v>318</v>
      </c>
      <c r="I28" s="104">
        <f>Lists!I39</f>
        <v>175</v>
      </c>
      <c r="K28" s="105" t="str">
        <f>IFERROR(Lists!$D$63*E28,"")</f>
        <v/>
      </c>
      <c r="L28" s="104" t="s">
        <v>317</v>
      </c>
      <c r="M28" s="104" t="s">
        <v>316</v>
      </c>
      <c r="O28" s="104" t="s">
        <v>315</v>
      </c>
      <c r="P28" s="104" t="s">
        <v>314</v>
      </c>
      <c r="Q28" s="107" t="str">
        <f>'Rebate Application'!$E$44</f>
        <v/>
      </c>
      <c r="R28" s="105" t="str">
        <f>IFERROR(NTG*'Rebate Application'!$H$44,"")</f>
        <v/>
      </c>
      <c r="S28" s="104" t="s">
        <v>313</v>
      </c>
      <c r="T28" s="107" t="str">
        <f>'Rebate Application'!$F$44</f>
        <v/>
      </c>
      <c r="U28" s="104" t="s">
        <v>801</v>
      </c>
    </row>
    <row r="29" spans="1:21" s="104" customFormat="1" x14ac:dyDescent="0.25">
      <c r="A29" s="104" t="str">
        <f>IF(EANum="","",EANum)</f>
        <v/>
      </c>
      <c r="B29" s="104" t="s">
        <v>769</v>
      </c>
      <c r="C29" s="104" t="s">
        <v>745</v>
      </c>
      <c r="E29" s="105" t="str">
        <f>IFERROR(NTG*'Rebate Application'!$G$46,"")</f>
        <v/>
      </c>
      <c r="F29" s="104" t="s">
        <v>319</v>
      </c>
      <c r="G29" s="104" t="b">
        <v>0</v>
      </c>
      <c r="H29" s="104" t="s">
        <v>318</v>
      </c>
      <c r="I29" s="104">
        <f>Lists!I40</f>
        <v>25</v>
      </c>
      <c r="K29" s="105" t="str">
        <f>IFERROR(Lists!$D$59*E29,"")</f>
        <v/>
      </c>
      <c r="L29" s="104" t="s">
        <v>317</v>
      </c>
      <c r="M29" s="104" t="s">
        <v>316</v>
      </c>
      <c r="O29" s="104" t="s">
        <v>315</v>
      </c>
      <c r="P29" s="104" t="s">
        <v>314</v>
      </c>
      <c r="Q29" s="107" t="str">
        <f>'Rebate Application'!$E$46</f>
        <v/>
      </c>
      <c r="R29" s="105" t="str">
        <f>IFERROR(NTG*'Rebate Application'!$H$46,"")</f>
        <v/>
      </c>
      <c r="S29" s="104" t="s">
        <v>313</v>
      </c>
      <c r="T29" s="107" t="str">
        <f>'Rebate Application'!$F$46</f>
        <v/>
      </c>
      <c r="U29" s="104" t="s">
        <v>802</v>
      </c>
    </row>
    <row r="30" spans="1:21" s="104" customFormat="1" x14ac:dyDescent="0.25">
      <c r="A30" s="104" t="str">
        <f>IF(EANum="","",EANum)</f>
        <v/>
      </c>
      <c r="B30" s="104" t="s">
        <v>769</v>
      </c>
      <c r="C30" s="104" t="s">
        <v>744</v>
      </c>
      <c r="E30" s="105" t="str">
        <f>IFERROR(NTG*'Rebate Application'!$G$47,"")</f>
        <v/>
      </c>
      <c r="F30" s="104" t="s">
        <v>319</v>
      </c>
      <c r="G30" s="104" t="b">
        <v>0</v>
      </c>
      <c r="H30" s="104" t="s">
        <v>318</v>
      </c>
      <c r="I30" s="104">
        <f>Lists!I41</f>
        <v>40</v>
      </c>
      <c r="K30" s="105" t="str">
        <f>IFERROR(Lists!$D$59*E30,"")</f>
        <v/>
      </c>
      <c r="L30" s="104" t="s">
        <v>317</v>
      </c>
      <c r="M30" s="104" t="s">
        <v>316</v>
      </c>
      <c r="O30" s="104" t="s">
        <v>315</v>
      </c>
      <c r="P30" s="104" t="s">
        <v>314</v>
      </c>
      <c r="Q30" s="107" t="str">
        <f>'Rebate Application'!$E$47</f>
        <v/>
      </c>
      <c r="R30" s="105" t="str">
        <f>IFERROR(NTG*'Rebate Application'!$H$47,"")</f>
        <v/>
      </c>
      <c r="S30" s="104" t="s">
        <v>313</v>
      </c>
      <c r="T30" s="107" t="str">
        <f>'Rebate Application'!$F$47</f>
        <v/>
      </c>
      <c r="U30" s="104" t="s">
        <v>803</v>
      </c>
    </row>
    <row r="31" spans="1:21" s="104" customFormat="1" x14ac:dyDescent="0.25">
      <c r="A31" s="104" t="str">
        <f>IF(EANum="","",EANum)</f>
        <v/>
      </c>
      <c r="B31" s="104" t="s">
        <v>769</v>
      </c>
      <c r="C31" s="104" t="s">
        <v>746</v>
      </c>
      <c r="E31" s="105" t="str">
        <f>IFERROR(NTG*'Rebate Application'!$G$48,"")</f>
        <v/>
      </c>
      <c r="F31" s="104" t="s">
        <v>319</v>
      </c>
      <c r="G31" s="104" t="b">
        <v>0</v>
      </c>
      <c r="H31" s="104" t="s">
        <v>318</v>
      </c>
      <c r="I31" s="104">
        <f>Lists!I42</f>
        <v>35</v>
      </c>
      <c r="K31" s="105" t="str">
        <f>IFERROR(Lists!$D$59*E31,"")</f>
        <v/>
      </c>
      <c r="L31" s="104" t="s">
        <v>317</v>
      </c>
      <c r="M31" s="104" t="s">
        <v>316</v>
      </c>
      <c r="O31" s="104" t="s">
        <v>315</v>
      </c>
      <c r="P31" s="104" t="s">
        <v>314</v>
      </c>
      <c r="Q31" s="107" t="str">
        <f>'Rebate Application'!$E$48</f>
        <v/>
      </c>
      <c r="R31" s="105" t="str">
        <f>IFERROR(NTG*'Rebate Application'!$H$48,"")</f>
        <v/>
      </c>
      <c r="S31" s="104" t="s">
        <v>313</v>
      </c>
      <c r="T31" s="107" t="str">
        <f>'Rebate Application'!$F$48</f>
        <v/>
      </c>
      <c r="U31" s="104" t="s">
        <v>804</v>
      </c>
    </row>
    <row r="32" spans="1:21" s="104" customFormat="1" x14ac:dyDescent="0.25">
      <c r="A32" s="104" t="str">
        <f>IF(EANum="","",EANum)</f>
        <v/>
      </c>
      <c r="B32" s="104" t="s">
        <v>769</v>
      </c>
      <c r="C32" s="104" t="s">
        <v>748</v>
      </c>
      <c r="E32" s="105" t="str">
        <f>IFERROR(NTG*'Rebate Application'!$G$50,"")</f>
        <v/>
      </c>
      <c r="F32" s="104" t="s">
        <v>319</v>
      </c>
      <c r="G32" s="104" t="b">
        <v>0</v>
      </c>
      <c r="H32" s="104" t="s">
        <v>318</v>
      </c>
      <c r="I32" s="104">
        <f>Lists!I43</f>
        <v>15</v>
      </c>
      <c r="K32" s="105" t="str">
        <f>IFERROR(Lists!$D$59*E32,"")</f>
        <v/>
      </c>
      <c r="L32" s="104" t="s">
        <v>317</v>
      </c>
      <c r="M32" s="104" t="s">
        <v>316</v>
      </c>
      <c r="O32" s="104" t="s">
        <v>315</v>
      </c>
      <c r="P32" s="104" t="s">
        <v>314</v>
      </c>
      <c r="Q32" s="107" t="str">
        <f>'Rebate Application'!$E$50</f>
        <v/>
      </c>
      <c r="R32" s="105" t="str">
        <f>IFERROR(NTG*'Rebate Application'!$H$50,"")</f>
        <v/>
      </c>
      <c r="S32" s="104" t="s">
        <v>313</v>
      </c>
      <c r="T32" s="107" t="str">
        <f>'Rebate Application'!$F$50</f>
        <v/>
      </c>
      <c r="U32" s="104" t="s">
        <v>805</v>
      </c>
    </row>
    <row r="33" spans="1:21" s="104" customFormat="1" x14ac:dyDescent="0.25">
      <c r="A33" s="104" t="str">
        <f>IF(EANum="","",EANum)</f>
        <v/>
      </c>
      <c r="B33" s="104" t="s">
        <v>769</v>
      </c>
      <c r="C33" s="104" t="s">
        <v>749</v>
      </c>
      <c r="E33" s="105" t="str">
        <f>IFERROR(NTG*'Rebate Application'!$G$51,"")</f>
        <v/>
      </c>
      <c r="F33" s="104" t="s">
        <v>319</v>
      </c>
      <c r="G33" s="104" t="b">
        <v>0</v>
      </c>
      <c r="H33" s="104" t="s">
        <v>318</v>
      </c>
      <c r="I33" s="104">
        <f>Lists!I44</f>
        <v>20</v>
      </c>
      <c r="K33" s="105" t="str">
        <f>IFERROR(Lists!$D$59*E33,"")</f>
        <v/>
      </c>
      <c r="L33" s="104" t="s">
        <v>317</v>
      </c>
      <c r="M33" s="104" t="s">
        <v>316</v>
      </c>
      <c r="O33" s="104" t="s">
        <v>315</v>
      </c>
      <c r="P33" s="104" t="s">
        <v>314</v>
      </c>
      <c r="Q33" s="107" t="str">
        <f>'Rebate Application'!$E$51</f>
        <v/>
      </c>
      <c r="R33" s="105" t="str">
        <f>IFERROR(NTG*'Rebate Application'!$H$51,"")</f>
        <v/>
      </c>
      <c r="S33" s="104" t="s">
        <v>313</v>
      </c>
      <c r="T33" s="107" t="str">
        <f>'Rebate Application'!$F$51</f>
        <v/>
      </c>
      <c r="U33" s="104" t="s">
        <v>806</v>
      </c>
    </row>
    <row r="34" spans="1:21" s="104" customFormat="1" x14ac:dyDescent="0.25">
      <c r="A34" s="104" t="str">
        <f>IF(EANum="","",EANum)</f>
        <v/>
      </c>
      <c r="B34" s="104" t="s">
        <v>769</v>
      </c>
      <c r="C34" s="104" t="s">
        <v>747</v>
      </c>
      <c r="E34" s="105" t="str">
        <f>IFERROR(NTG*'Rebate Application'!$G$52,"")</f>
        <v/>
      </c>
      <c r="F34" s="104" t="s">
        <v>319</v>
      </c>
      <c r="G34" s="104" t="b">
        <v>0</v>
      </c>
      <c r="H34" s="104" t="s">
        <v>318</v>
      </c>
      <c r="I34" s="104">
        <f>Lists!I45</f>
        <v>12</v>
      </c>
      <c r="K34" s="105" t="str">
        <f>IFERROR(Lists!$D$59*E34,"")</f>
        <v/>
      </c>
      <c r="L34" s="104" t="s">
        <v>317</v>
      </c>
      <c r="M34" s="104" t="s">
        <v>316</v>
      </c>
      <c r="O34" s="104" t="s">
        <v>315</v>
      </c>
      <c r="P34" s="104" t="s">
        <v>314</v>
      </c>
      <c r="Q34" s="107" t="str">
        <f>'Rebate Application'!$E$52</f>
        <v/>
      </c>
      <c r="R34" s="105" t="str">
        <f>IFERROR(NTG*'Rebate Application'!$H$52,"")</f>
        <v/>
      </c>
      <c r="S34" s="104" t="s">
        <v>313</v>
      </c>
      <c r="T34" s="107" t="str">
        <f>'Rebate Application'!$F$52</f>
        <v/>
      </c>
      <c r="U34" s="104" t="s">
        <v>807</v>
      </c>
    </row>
    <row r="35" spans="1:21" s="104" customFormat="1" x14ac:dyDescent="0.25">
      <c r="A35" s="104" t="str">
        <f>IF(EANum="","",EANum)</f>
        <v/>
      </c>
      <c r="B35" s="104" t="s">
        <v>769</v>
      </c>
      <c r="C35" s="104" t="s">
        <v>770</v>
      </c>
      <c r="E35" s="105" t="str">
        <f>IFERROR(NTG*'Rebate Application'!$G$54,"")</f>
        <v/>
      </c>
      <c r="F35" s="104" t="s">
        <v>319</v>
      </c>
      <c r="G35" s="104" t="b">
        <v>0</v>
      </c>
      <c r="H35" s="104" t="s">
        <v>318</v>
      </c>
      <c r="I35" s="104">
        <f>Lists!I46</f>
        <v>25</v>
      </c>
      <c r="K35" s="105" t="str">
        <f>IFERROR(Lists!$D$59*E35,"")</f>
        <v/>
      </c>
      <c r="L35" s="104" t="s">
        <v>317</v>
      </c>
      <c r="M35" s="104" t="s">
        <v>316</v>
      </c>
      <c r="O35" s="104" t="s">
        <v>315</v>
      </c>
      <c r="P35" s="104" t="s">
        <v>314</v>
      </c>
      <c r="Q35" s="107" t="str">
        <f>'Rebate Application'!$E$54</f>
        <v/>
      </c>
      <c r="R35" s="105" t="str">
        <f>IFERROR(NTG*'Rebate Application'!$H$54,"")</f>
        <v/>
      </c>
      <c r="S35" s="104" t="s">
        <v>313</v>
      </c>
      <c r="T35" s="107" t="str">
        <f>'Rebate Application'!$F$54</f>
        <v/>
      </c>
      <c r="U35" s="104" t="s">
        <v>808</v>
      </c>
    </row>
    <row r="36" spans="1:21" s="104" customFormat="1" x14ac:dyDescent="0.25">
      <c r="A36" s="104" t="str">
        <f>IF(EANum="","",EANum)</f>
        <v/>
      </c>
      <c r="B36" s="104" t="s">
        <v>769</v>
      </c>
      <c r="C36" s="104" t="s">
        <v>772</v>
      </c>
      <c r="E36" s="105" t="str">
        <f>IFERROR(NTG*'Rebate Application'!$G$55,"")</f>
        <v/>
      </c>
      <c r="F36" s="104" t="s">
        <v>319</v>
      </c>
      <c r="G36" s="104" t="b">
        <v>0</v>
      </c>
      <c r="H36" s="104" t="s">
        <v>318</v>
      </c>
      <c r="I36" s="104">
        <f>Lists!I47</f>
        <v>40</v>
      </c>
      <c r="K36" s="105" t="str">
        <f>IFERROR(Lists!$D$59*E36,"")</f>
        <v/>
      </c>
      <c r="L36" s="104" t="s">
        <v>317</v>
      </c>
      <c r="M36" s="104" t="s">
        <v>316</v>
      </c>
      <c r="O36" s="104" t="s">
        <v>315</v>
      </c>
      <c r="P36" s="104" t="s">
        <v>314</v>
      </c>
      <c r="Q36" s="107" t="str">
        <f>'Rebate Application'!$E$55</f>
        <v/>
      </c>
      <c r="R36" s="105" t="str">
        <f>IFERROR(NTG*'Rebate Application'!$H$55,"")</f>
        <v/>
      </c>
      <c r="S36" s="104" t="s">
        <v>313</v>
      </c>
      <c r="T36" s="107" t="str">
        <f>'Rebate Application'!$F$55</f>
        <v/>
      </c>
      <c r="U36" s="104" t="s">
        <v>809</v>
      </c>
    </row>
    <row r="37" spans="1:21" s="104" customFormat="1" x14ac:dyDescent="0.25">
      <c r="A37" s="104" t="str">
        <f>IF(EANum="","",EANum)</f>
        <v/>
      </c>
      <c r="B37" s="104" t="s">
        <v>769</v>
      </c>
      <c r="C37" s="104" t="s">
        <v>771</v>
      </c>
      <c r="E37" s="105" t="str">
        <f>IFERROR(NTG*'Rebate Application'!$G$56,"")</f>
        <v/>
      </c>
      <c r="F37" s="104" t="s">
        <v>319</v>
      </c>
      <c r="G37" s="104" t="b">
        <v>0</v>
      </c>
      <c r="H37" s="104" t="s">
        <v>318</v>
      </c>
      <c r="I37" s="104">
        <f>Lists!I48</f>
        <v>55</v>
      </c>
      <c r="K37" s="105" t="str">
        <f>IFERROR(Lists!$D$59*E37,"")</f>
        <v/>
      </c>
      <c r="L37" s="104" t="s">
        <v>317</v>
      </c>
      <c r="M37" s="104" t="s">
        <v>316</v>
      </c>
      <c r="O37" s="104" t="s">
        <v>315</v>
      </c>
      <c r="P37" s="104" t="s">
        <v>314</v>
      </c>
      <c r="Q37" s="107" t="str">
        <f>'Rebate Application'!$E$56</f>
        <v/>
      </c>
      <c r="R37" s="105" t="str">
        <f>IFERROR(NTG*'Rebate Application'!$H$56,"")</f>
        <v/>
      </c>
      <c r="S37" s="104" t="s">
        <v>313</v>
      </c>
      <c r="T37" s="107" t="str">
        <f>'Rebate Application'!$F$56</f>
        <v/>
      </c>
      <c r="U37" s="104" t="s">
        <v>810</v>
      </c>
    </row>
    <row r="38" spans="1:21" s="104" customFormat="1" x14ac:dyDescent="0.25">
      <c r="A38" s="104" t="str">
        <f>IF(EANum="","",EANum)</f>
        <v/>
      </c>
      <c r="B38" s="104" t="s">
        <v>769</v>
      </c>
      <c r="C38" s="104" t="s">
        <v>730</v>
      </c>
      <c r="E38" s="105" t="str">
        <f>IFERROR(NTG*'Rebate Application'!$G$59,"")</f>
        <v/>
      </c>
      <c r="F38" s="104" t="s">
        <v>319</v>
      </c>
      <c r="G38" s="104" t="b">
        <v>0</v>
      </c>
      <c r="H38" s="104" t="s">
        <v>318</v>
      </c>
      <c r="I38" s="104">
        <f>Lists!I49</f>
        <v>3.5</v>
      </c>
      <c r="K38" s="105" t="str">
        <f>IFERROR(Lists!$D$65*E38,"")</f>
        <v/>
      </c>
      <c r="L38" s="104" t="s">
        <v>317</v>
      </c>
      <c r="M38" s="104" t="s">
        <v>316</v>
      </c>
      <c r="O38" s="104" t="s">
        <v>315</v>
      </c>
      <c r="P38" s="104" t="s">
        <v>314</v>
      </c>
      <c r="Q38" s="107" t="str">
        <f>'Rebate Application'!$E$59</f>
        <v/>
      </c>
      <c r="R38" s="105" t="str">
        <f>IFERROR(NTG*'Rebate Application'!$H$59,"")</f>
        <v/>
      </c>
      <c r="S38" s="104" t="s">
        <v>313</v>
      </c>
      <c r="T38" s="107" t="str">
        <f>'Rebate Application'!$F$59</f>
        <v/>
      </c>
      <c r="U38" s="104" t="s">
        <v>811</v>
      </c>
    </row>
    <row r="39" spans="1:21" s="104" customFormat="1" x14ac:dyDescent="0.25">
      <c r="A39" s="104" t="str">
        <f>IF(EANum="","",EANum)</f>
        <v/>
      </c>
      <c r="B39" s="104" t="s">
        <v>769</v>
      </c>
      <c r="C39" s="104" t="s">
        <v>731</v>
      </c>
      <c r="E39" s="105" t="str">
        <f>IFERROR(NTG*'Rebate Application'!$G$60,"")</f>
        <v/>
      </c>
      <c r="F39" s="104" t="s">
        <v>319</v>
      </c>
      <c r="G39" s="104" t="b">
        <v>0</v>
      </c>
      <c r="H39" s="104" t="s">
        <v>318</v>
      </c>
      <c r="I39" s="104">
        <f>Lists!I49</f>
        <v>3.5</v>
      </c>
      <c r="K39" s="105" t="str">
        <f>IFERROR(Lists!$D$65*E39,"")</f>
        <v/>
      </c>
      <c r="L39" s="104" t="s">
        <v>317</v>
      </c>
      <c r="M39" s="104" t="s">
        <v>316</v>
      </c>
      <c r="O39" s="104" t="s">
        <v>315</v>
      </c>
      <c r="P39" s="104" t="s">
        <v>314</v>
      </c>
      <c r="Q39" s="107" t="str">
        <f>'Rebate Application'!$E$60</f>
        <v/>
      </c>
      <c r="R39" s="105" t="str">
        <f>IFERROR(NTG*'Rebate Application'!$H$60,"")</f>
        <v/>
      </c>
      <c r="S39" s="104" t="s">
        <v>313</v>
      </c>
      <c r="T39" s="107" t="str">
        <f>'Rebate Application'!$F$60</f>
        <v/>
      </c>
      <c r="U39" s="104" t="s">
        <v>812</v>
      </c>
    </row>
    <row r="40" spans="1:21" s="104" customFormat="1" x14ac:dyDescent="0.25">
      <c r="A40" s="104" t="str">
        <f>IF(EANum="","",EANum)</f>
        <v/>
      </c>
      <c r="B40" s="104" t="s">
        <v>769</v>
      </c>
      <c r="C40" s="104" t="s">
        <v>732</v>
      </c>
      <c r="E40" s="105" t="str">
        <f>IFERROR(NTG*'Rebate Application'!$G$61,"")</f>
        <v/>
      </c>
      <c r="F40" s="104" t="s">
        <v>319</v>
      </c>
      <c r="G40" s="104" t="b">
        <v>0</v>
      </c>
      <c r="H40" s="104" t="s">
        <v>318</v>
      </c>
      <c r="I40" s="104">
        <f>Lists!I50</f>
        <v>12.5</v>
      </c>
      <c r="K40" s="105" t="str">
        <f>IFERROR(Lists!$D$65*E40,"")</f>
        <v/>
      </c>
      <c r="L40" s="104" t="s">
        <v>317</v>
      </c>
      <c r="M40" s="104" t="s">
        <v>316</v>
      </c>
      <c r="O40" s="104" t="s">
        <v>315</v>
      </c>
      <c r="P40" s="104" t="s">
        <v>314</v>
      </c>
      <c r="Q40" s="107" t="str">
        <f>'Rebate Application'!$E$61</f>
        <v/>
      </c>
      <c r="R40" s="105" t="str">
        <f>IFERROR(NTG*'Rebate Application'!$H$61,"")</f>
        <v/>
      </c>
      <c r="S40" s="104" t="s">
        <v>313</v>
      </c>
      <c r="T40" s="107" t="str">
        <f>'Rebate Application'!$F$61</f>
        <v/>
      </c>
      <c r="U40" s="104" t="s">
        <v>813</v>
      </c>
    </row>
    <row r="41" spans="1:21" s="104" customFormat="1" x14ac:dyDescent="0.25">
      <c r="A41" s="104" t="str">
        <f>IF(EANum="","",EANum)</f>
        <v/>
      </c>
      <c r="B41" s="104" t="s">
        <v>769</v>
      </c>
      <c r="C41" s="104" t="s">
        <v>733</v>
      </c>
      <c r="E41" s="105" t="str">
        <f>IFERROR(NTG*'Rebate Application'!$G$63,"")</f>
        <v/>
      </c>
      <c r="F41" s="104" t="s">
        <v>319</v>
      </c>
      <c r="G41" s="104" t="b">
        <v>0</v>
      </c>
      <c r="H41" s="104" t="s">
        <v>318</v>
      </c>
      <c r="I41" s="104">
        <f>Lists!I51</f>
        <v>12.5</v>
      </c>
      <c r="K41" s="105" t="str">
        <f>IFERROR(Lists!$D$65*E41,"")</f>
        <v/>
      </c>
      <c r="L41" s="104" t="s">
        <v>317</v>
      </c>
      <c r="M41" s="104" t="s">
        <v>316</v>
      </c>
      <c r="O41" s="104" t="s">
        <v>315</v>
      </c>
      <c r="P41" s="104" t="s">
        <v>314</v>
      </c>
      <c r="Q41" s="107" t="str">
        <f>'Rebate Application'!$E$63</f>
        <v/>
      </c>
      <c r="R41" s="105" t="str">
        <f>IFERROR(NTG*'Rebate Application'!$H$63,"")</f>
        <v/>
      </c>
      <c r="S41" s="104" t="s">
        <v>313</v>
      </c>
      <c r="T41" s="107" t="str">
        <f>'Rebate Application'!$F$63</f>
        <v/>
      </c>
      <c r="U41" s="104" t="s">
        <v>814</v>
      </c>
    </row>
    <row r="42" spans="1:21" s="104" customFormat="1" x14ac:dyDescent="0.25">
      <c r="A42" s="104" t="str">
        <f>IF(EANum="","",EANum)</f>
        <v/>
      </c>
      <c r="B42" s="104" t="s">
        <v>769</v>
      </c>
      <c r="C42" s="104" t="s">
        <v>734</v>
      </c>
      <c r="E42" s="105" t="str">
        <f>IFERROR(NTG*'Rebate Application'!$G$64,"")</f>
        <v/>
      </c>
      <c r="F42" s="104" t="s">
        <v>319</v>
      </c>
      <c r="G42" s="104" t="b">
        <v>0</v>
      </c>
      <c r="H42" s="104" t="s">
        <v>318</v>
      </c>
      <c r="I42" s="104">
        <f>Lists!I51</f>
        <v>12.5</v>
      </c>
      <c r="K42" s="105" t="str">
        <f>IFERROR(Lists!$D$65*E42,"")</f>
        <v/>
      </c>
      <c r="L42" s="104" t="s">
        <v>317</v>
      </c>
      <c r="M42" s="104" t="s">
        <v>316</v>
      </c>
      <c r="O42" s="104" t="s">
        <v>315</v>
      </c>
      <c r="P42" s="104" t="s">
        <v>314</v>
      </c>
      <c r="Q42" s="107" t="str">
        <f>'Rebate Application'!$E$64</f>
        <v/>
      </c>
      <c r="R42" s="105" t="str">
        <f>IFERROR(NTG*'Rebate Application'!$H$64,"")</f>
        <v/>
      </c>
      <c r="S42" s="104" t="s">
        <v>313</v>
      </c>
      <c r="T42" s="107" t="str">
        <f>'Rebate Application'!$F$64</f>
        <v/>
      </c>
      <c r="U42" s="104" t="s">
        <v>815</v>
      </c>
    </row>
    <row r="43" spans="1:21" s="104" customFormat="1" x14ac:dyDescent="0.25">
      <c r="A43" s="104" t="str">
        <f>IF(EANum="","",EANum)</f>
        <v/>
      </c>
      <c r="B43" s="104" t="s">
        <v>769</v>
      </c>
      <c r="C43" s="104" t="s">
        <v>751</v>
      </c>
      <c r="E43" s="105" t="str">
        <f>IFERROR(NTG*'Rebate Application'!$G$66,"")</f>
        <v/>
      </c>
      <c r="F43" s="104" t="s">
        <v>319</v>
      </c>
      <c r="G43" s="104" t="b">
        <v>0</v>
      </c>
      <c r="H43" s="104" t="s">
        <v>318</v>
      </c>
      <c r="I43" s="104">
        <f>Lists!I52</f>
        <v>0.75</v>
      </c>
      <c r="K43" s="105" t="str">
        <f>IFERROR(Lists!$D$63*E43,"")</f>
        <v/>
      </c>
      <c r="L43" s="104" t="s">
        <v>317</v>
      </c>
      <c r="M43" s="104" t="s">
        <v>316</v>
      </c>
      <c r="O43" s="104" t="s">
        <v>315</v>
      </c>
      <c r="P43" s="104" t="s">
        <v>314</v>
      </c>
      <c r="Q43" s="107" t="str">
        <f>'Rebate Application'!$E$66</f>
        <v/>
      </c>
      <c r="R43" s="105" t="str">
        <f>IFERROR(NTG*'Rebate Application'!$H$66,"")</f>
        <v/>
      </c>
      <c r="S43" s="104" t="s">
        <v>313</v>
      </c>
      <c r="T43" s="107" t="str">
        <f>'Rebate Application'!$F$66</f>
        <v/>
      </c>
      <c r="U43" s="104" t="s">
        <v>816</v>
      </c>
    </row>
    <row r="44" spans="1:21" s="104" customFormat="1" x14ac:dyDescent="0.25">
      <c r="A44" s="104" t="str">
        <f>IF(EANum="","",EANum)</f>
        <v/>
      </c>
      <c r="B44" s="104" t="s">
        <v>769</v>
      </c>
      <c r="C44" s="104" t="s">
        <v>719</v>
      </c>
      <c r="E44" s="105" t="str">
        <f>IFERROR(NTG*'Rebate Application'!$G$68,"")</f>
        <v/>
      </c>
      <c r="F44" s="104" t="s">
        <v>319</v>
      </c>
      <c r="G44" s="104" t="b">
        <v>0</v>
      </c>
      <c r="H44" s="104" t="s">
        <v>318</v>
      </c>
      <c r="I44" s="104">
        <f>Lists!I53</f>
        <v>35</v>
      </c>
      <c r="K44" s="105" t="str">
        <f>IFERROR(Lists!$D$59*E44,"")</f>
        <v/>
      </c>
      <c r="L44" s="104" t="s">
        <v>317</v>
      </c>
      <c r="M44" s="104" t="s">
        <v>316</v>
      </c>
      <c r="O44" s="104" t="s">
        <v>315</v>
      </c>
      <c r="P44" s="104" t="s">
        <v>314</v>
      </c>
      <c r="Q44" s="107" t="str">
        <f>'Rebate Application'!$E$68</f>
        <v/>
      </c>
      <c r="R44" s="105" t="str">
        <f>IFERROR(NTG*'Rebate Application'!$H$68,"")</f>
        <v/>
      </c>
      <c r="S44" s="104" t="s">
        <v>313</v>
      </c>
      <c r="T44" s="107" t="str">
        <f>'Rebate Application'!$F$68</f>
        <v/>
      </c>
      <c r="U44" s="104" t="s">
        <v>817</v>
      </c>
    </row>
    <row r="45" spans="1:21" s="104" customFormat="1" x14ac:dyDescent="0.25">
      <c r="A45" s="104" t="str">
        <f>IF(EANum="","",EANum)</f>
        <v/>
      </c>
      <c r="B45" s="104" t="s">
        <v>769</v>
      </c>
      <c r="C45" s="104" t="s">
        <v>721</v>
      </c>
      <c r="E45" s="105" t="str">
        <f>IFERROR(NTG*'Rebate Application'!$G$69,"")</f>
        <v/>
      </c>
      <c r="F45" s="104" t="s">
        <v>319</v>
      </c>
      <c r="G45" s="104" t="b">
        <v>0</v>
      </c>
      <c r="H45" s="104" t="s">
        <v>318</v>
      </c>
      <c r="I45" s="104">
        <f>Lists!I54</f>
        <v>75</v>
      </c>
      <c r="K45" s="105" t="str">
        <f>IFERROR(Lists!$D$59*E45,"")</f>
        <v/>
      </c>
      <c r="L45" s="104" t="s">
        <v>317</v>
      </c>
      <c r="M45" s="104" t="s">
        <v>316</v>
      </c>
      <c r="O45" s="104" t="s">
        <v>315</v>
      </c>
      <c r="P45" s="104" t="s">
        <v>314</v>
      </c>
      <c r="Q45" s="107" t="str">
        <f>'Rebate Application'!$E$69</f>
        <v/>
      </c>
      <c r="R45" s="105" t="str">
        <f>IFERROR(NTG*'Rebate Application'!$H$69,"")</f>
        <v/>
      </c>
      <c r="S45" s="104" t="s">
        <v>313</v>
      </c>
      <c r="T45" s="107" t="str">
        <f>'Rebate Application'!$F$69</f>
        <v/>
      </c>
      <c r="U45" s="104" t="s">
        <v>818</v>
      </c>
    </row>
    <row r="46" spans="1:21" s="104" customFormat="1" x14ac:dyDescent="0.25">
      <c r="A46" s="104" t="str">
        <f>IF(EANum="","",EANum)</f>
        <v/>
      </c>
      <c r="B46" s="104" t="s">
        <v>769</v>
      </c>
      <c r="C46" s="104" t="s">
        <v>720</v>
      </c>
      <c r="E46" s="105" t="str">
        <f>IFERROR(NTG*'Rebate Application'!$G$70,"")</f>
        <v/>
      </c>
      <c r="F46" s="104" t="s">
        <v>319</v>
      </c>
      <c r="G46" s="104" t="b">
        <v>0</v>
      </c>
      <c r="H46" s="104" t="s">
        <v>318</v>
      </c>
      <c r="I46" s="104">
        <f>Lists!I55</f>
        <v>100</v>
      </c>
      <c r="K46" s="105" t="str">
        <f>IFERROR(Lists!$D$59*E46,"")</f>
        <v/>
      </c>
      <c r="L46" s="104" t="s">
        <v>317</v>
      </c>
      <c r="M46" s="104" t="s">
        <v>316</v>
      </c>
      <c r="O46" s="104" t="s">
        <v>315</v>
      </c>
      <c r="P46" s="104" t="s">
        <v>314</v>
      </c>
      <c r="Q46" s="107" t="str">
        <f>'Rebate Application'!$E$70</f>
        <v/>
      </c>
      <c r="R46" s="105" t="str">
        <f>IFERROR(NTG*'Rebate Application'!$H$70,"")</f>
        <v/>
      </c>
      <c r="S46" s="104" t="s">
        <v>313</v>
      </c>
      <c r="T46" s="107" t="str">
        <f>'Rebate Application'!$F$70</f>
        <v/>
      </c>
      <c r="U46" s="104" t="s">
        <v>819</v>
      </c>
    </row>
    <row r="47" spans="1:21" s="104" customFormat="1" x14ac:dyDescent="0.25">
      <c r="A47" s="104" t="str">
        <f>IF(EANum="","",EANum)</f>
        <v/>
      </c>
      <c r="B47" s="104" t="s">
        <v>769</v>
      </c>
      <c r="C47" s="104" t="s">
        <v>726</v>
      </c>
      <c r="E47" s="105" t="str">
        <f>IFERROR(NTG*'Rebate Application'!$G$72,"")</f>
        <v/>
      </c>
      <c r="F47" s="104" t="s">
        <v>319</v>
      </c>
      <c r="G47" s="104" t="b">
        <v>0</v>
      </c>
      <c r="H47" s="104" t="s">
        <v>318</v>
      </c>
      <c r="I47" s="104">
        <f>Lists!I56</f>
        <v>15</v>
      </c>
      <c r="K47" s="105" t="str">
        <f>IFERROR(Lists!$D$59*E47,"")</f>
        <v/>
      </c>
      <c r="L47" s="104" t="s">
        <v>317</v>
      </c>
      <c r="M47" s="104" t="s">
        <v>316</v>
      </c>
      <c r="O47" s="104" t="s">
        <v>315</v>
      </c>
      <c r="P47" s="104" t="s">
        <v>314</v>
      </c>
      <c r="Q47" s="107" t="str">
        <f>'Rebate Application'!$E$72</f>
        <v/>
      </c>
      <c r="R47" s="105" t="str">
        <f>IFERROR(NTG*'Rebate Application'!$H$72,"")</f>
        <v/>
      </c>
      <c r="S47" s="104" t="s">
        <v>313</v>
      </c>
      <c r="T47" s="107" t="str">
        <f>'Rebate Application'!$F$72</f>
        <v/>
      </c>
      <c r="U47" s="104" t="s">
        <v>820</v>
      </c>
    </row>
    <row r="48" spans="1:21" s="104" customFormat="1" x14ac:dyDescent="0.25">
      <c r="A48" s="104" t="str">
        <f>IF(EANum="","",EANum)</f>
        <v/>
      </c>
      <c r="B48" s="104" t="s">
        <v>769</v>
      </c>
      <c r="C48" s="104" t="s">
        <v>727</v>
      </c>
      <c r="E48" s="105" t="str">
        <f>IFERROR(NTG*'Rebate Application'!$G$73,"")</f>
        <v/>
      </c>
      <c r="F48" s="104" t="s">
        <v>319</v>
      </c>
      <c r="G48" s="104" t="b">
        <v>0</v>
      </c>
      <c r="H48" s="104" t="s">
        <v>318</v>
      </c>
      <c r="I48" s="104">
        <f>Lists!I57</f>
        <v>20</v>
      </c>
      <c r="K48" s="105" t="str">
        <f>IFERROR(Lists!$D$59*E48,"")</f>
        <v/>
      </c>
      <c r="L48" s="104" t="s">
        <v>317</v>
      </c>
      <c r="M48" s="104" t="s">
        <v>316</v>
      </c>
      <c r="O48" s="104" t="s">
        <v>315</v>
      </c>
      <c r="P48" s="104" t="s">
        <v>314</v>
      </c>
      <c r="Q48" s="107" t="str">
        <f>'Rebate Application'!$E$73</f>
        <v/>
      </c>
      <c r="R48" s="105" t="str">
        <f>IFERROR(NTG*'Rebate Application'!$H$73,"")</f>
        <v/>
      </c>
      <c r="S48" s="104" t="s">
        <v>313</v>
      </c>
      <c r="T48" s="107" t="str">
        <f>'Rebate Application'!$F$73</f>
        <v/>
      </c>
      <c r="U48" s="104" t="s">
        <v>821</v>
      </c>
    </row>
    <row r="49" spans="1:21" s="104" customFormat="1" x14ac:dyDescent="0.25">
      <c r="A49" s="104" t="str">
        <f>IF(EANum="","",EANum)</f>
        <v/>
      </c>
      <c r="B49" s="104" t="s">
        <v>769</v>
      </c>
      <c r="C49" s="104" t="s">
        <v>723</v>
      </c>
      <c r="E49" s="105" t="str">
        <f>IFERROR(NTG*'Rebate Application'!$G$75,"")</f>
        <v/>
      </c>
      <c r="F49" s="104" t="s">
        <v>319</v>
      </c>
      <c r="G49" s="104" t="b">
        <v>0</v>
      </c>
      <c r="H49" s="104" t="s">
        <v>318</v>
      </c>
      <c r="I49" s="104">
        <f>Lists!I58</f>
        <v>75</v>
      </c>
      <c r="K49" s="105" t="str">
        <f>IFERROR(Lists!$D$59*E49,"")</f>
        <v/>
      </c>
      <c r="L49" s="104" t="s">
        <v>317</v>
      </c>
      <c r="M49" s="104" t="s">
        <v>316</v>
      </c>
      <c r="O49" s="104" t="s">
        <v>315</v>
      </c>
      <c r="P49" s="104" t="s">
        <v>314</v>
      </c>
      <c r="Q49" s="107" t="str">
        <f>'Rebate Application'!$E$75</f>
        <v/>
      </c>
      <c r="R49" s="105" t="str">
        <f>IFERROR(NTG*'Rebate Application'!$H$75,"")</f>
        <v/>
      </c>
      <c r="S49" s="104" t="s">
        <v>313</v>
      </c>
      <c r="T49" s="107" t="str">
        <f>'Rebate Application'!$F$75</f>
        <v/>
      </c>
      <c r="U49" s="104" t="s">
        <v>822</v>
      </c>
    </row>
    <row r="50" spans="1:21" s="104" customFormat="1" x14ac:dyDescent="0.25">
      <c r="A50" s="104" t="str">
        <f>IF(EANum="","",EANum)</f>
        <v/>
      </c>
      <c r="B50" s="104" t="s">
        <v>769</v>
      </c>
      <c r="C50" s="104" t="s">
        <v>725</v>
      </c>
      <c r="E50" s="105" t="str">
        <f>IFERROR(NTG*'Rebate Application'!$G$76,"")</f>
        <v/>
      </c>
      <c r="F50" s="104" t="s">
        <v>319</v>
      </c>
      <c r="G50" s="104" t="b">
        <v>0</v>
      </c>
      <c r="H50" s="104" t="s">
        <v>318</v>
      </c>
      <c r="I50" s="104">
        <f>Lists!I59</f>
        <v>125</v>
      </c>
      <c r="K50" s="105" t="str">
        <f>IFERROR(Lists!$D$59*E50,"")</f>
        <v/>
      </c>
      <c r="L50" s="104" t="s">
        <v>317</v>
      </c>
      <c r="M50" s="104" t="s">
        <v>316</v>
      </c>
      <c r="O50" s="104" t="s">
        <v>315</v>
      </c>
      <c r="P50" s="104" t="s">
        <v>314</v>
      </c>
      <c r="Q50" s="107" t="str">
        <f>'Rebate Application'!$E$76</f>
        <v/>
      </c>
      <c r="R50" s="105" t="str">
        <f>IFERROR(NTG*'Rebate Application'!$H$76,"")</f>
        <v/>
      </c>
      <c r="S50" s="104" t="s">
        <v>313</v>
      </c>
      <c r="T50" s="107" t="str">
        <f>'Rebate Application'!$F$76</f>
        <v/>
      </c>
      <c r="U50" s="104" t="s">
        <v>823</v>
      </c>
    </row>
    <row r="51" spans="1:21" s="104" customFormat="1" x14ac:dyDescent="0.25">
      <c r="A51" s="104" t="str">
        <f>IF(EANum="","",EANum)</f>
        <v/>
      </c>
      <c r="B51" s="104" t="s">
        <v>769</v>
      </c>
      <c r="C51" s="104" t="s">
        <v>724</v>
      </c>
      <c r="E51" s="105" t="str">
        <f>IFERROR(NTG*'Rebate Application'!$G$77,"")</f>
        <v/>
      </c>
      <c r="F51" s="104" t="s">
        <v>319</v>
      </c>
      <c r="G51" s="104" t="b">
        <v>0</v>
      </c>
      <c r="H51" s="104" t="s">
        <v>318</v>
      </c>
      <c r="I51" s="104">
        <f>Lists!I60</f>
        <v>175</v>
      </c>
      <c r="K51" s="105" t="str">
        <f>IFERROR(Lists!$D$59*E51,"")</f>
        <v/>
      </c>
      <c r="L51" s="104" t="s">
        <v>317</v>
      </c>
      <c r="M51" s="104" t="s">
        <v>316</v>
      </c>
      <c r="O51" s="104" t="s">
        <v>315</v>
      </c>
      <c r="P51" s="104" t="s">
        <v>314</v>
      </c>
      <c r="Q51" s="107" t="str">
        <f>'Rebate Application'!$E$77</f>
        <v/>
      </c>
      <c r="R51" s="105" t="str">
        <f>IFERROR(NTG*'Rebate Application'!$H$77,"")</f>
        <v/>
      </c>
      <c r="S51" s="104" t="s">
        <v>313</v>
      </c>
      <c r="T51" s="107" t="str">
        <f>'Rebate Application'!$F$77</f>
        <v/>
      </c>
      <c r="U51" s="104" t="s">
        <v>824</v>
      </c>
    </row>
    <row r="52" spans="1:21" s="104" customFormat="1" x14ac:dyDescent="0.25">
      <c r="A52" s="104" t="str">
        <f>IF(EANum="","",EANum)</f>
        <v/>
      </c>
      <c r="B52" s="104" t="s">
        <v>769</v>
      </c>
      <c r="C52" s="104" t="s">
        <v>717</v>
      </c>
      <c r="E52" s="105" t="str">
        <f>IFERROR(NTG*'Rebate Application'!$G$79,"")</f>
        <v/>
      </c>
      <c r="F52" s="104" t="s">
        <v>319</v>
      </c>
      <c r="G52" s="104" t="b">
        <v>0</v>
      </c>
      <c r="H52" s="104" t="s">
        <v>318</v>
      </c>
      <c r="I52" s="104">
        <f>Lists!I61</f>
        <v>75</v>
      </c>
      <c r="K52" s="105" t="str">
        <f>IFERROR(Lists!$D$59*E52,"")</f>
        <v/>
      </c>
      <c r="L52" s="104" t="s">
        <v>317</v>
      </c>
      <c r="M52" s="104" t="s">
        <v>316</v>
      </c>
      <c r="O52" s="104" t="s">
        <v>315</v>
      </c>
      <c r="P52" s="104" t="s">
        <v>314</v>
      </c>
      <c r="Q52" s="107" t="str">
        <f>'Rebate Application'!$E$79</f>
        <v/>
      </c>
      <c r="R52" s="105" t="str">
        <f>IFERROR(NTG*'Rebate Application'!$H$79,"")</f>
        <v/>
      </c>
      <c r="S52" s="104" t="s">
        <v>313</v>
      </c>
      <c r="T52" s="107" t="str">
        <f>'Rebate Application'!$F$79</f>
        <v/>
      </c>
      <c r="U52" s="104" t="s">
        <v>825</v>
      </c>
    </row>
    <row r="53" spans="1:21" s="104" customFormat="1" x14ac:dyDescent="0.25">
      <c r="A53" s="104" t="str">
        <f>IF(EANum="","",EANum)</f>
        <v/>
      </c>
      <c r="B53" s="104" t="s">
        <v>769</v>
      </c>
      <c r="C53" s="104" t="s">
        <v>718</v>
      </c>
      <c r="E53" s="105" t="str">
        <f>IFERROR(NTG*'Rebate Application'!$G$80,"")</f>
        <v/>
      </c>
      <c r="F53" s="104" t="s">
        <v>319</v>
      </c>
      <c r="G53" s="104" t="b">
        <v>0</v>
      </c>
      <c r="H53" s="104" t="s">
        <v>318</v>
      </c>
      <c r="I53" s="104">
        <f>Lists!I62</f>
        <v>125</v>
      </c>
      <c r="K53" s="105" t="str">
        <f>IFERROR(Lists!$D$59*E53,"")</f>
        <v/>
      </c>
      <c r="L53" s="104" t="s">
        <v>317</v>
      </c>
      <c r="M53" s="104" t="s">
        <v>316</v>
      </c>
      <c r="O53" s="104" t="s">
        <v>315</v>
      </c>
      <c r="P53" s="104" t="s">
        <v>314</v>
      </c>
      <c r="Q53" s="107" t="str">
        <f>'Rebate Application'!$E$80</f>
        <v/>
      </c>
      <c r="R53" s="105" t="str">
        <f>IFERROR(NTG*'Rebate Application'!$H$80,"")</f>
        <v/>
      </c>
      <c r="S53" s="104" t="s">
        <v>313</v>
      </c>
      <c r="T53" s="107" t="str">
        <f>'Rebate Application'!$F$80</f>
        <v/>
      </c>
      <c r="U53" s="104" t="s">
        <v>826</v>
      </c>
    </row>
    <row r="54" spans="1:21" s="104" customFormat="1" x14ac:dyDescent="0.25">
      <c r="E54" s="105"/>
      <c r="R54" s="106"/>
    </row>
    <row r="55" spans="1:21" s="104" customFormat="1" x14ac:dyDescent="0.25">
      <c r="E55" s="105"/>
      <c r="R55" s="106"/>
    </row>
    <row r="56" spans="1:21" s="104" customFormat="1" x14ac:dyDescent="0.25">
      <c r="E56" s="105"/>
    </row>
    <row r="57" spans="1:21" s="104" customFormat="1" x14ac:dyDescent="0.25">
      <c r="E57" s="105"/>
    </row>
    <row r="58" spans="1:21" s="104" customFormat="1" x14ac:dyDescent="0.25">
      <c r="E58" s="105"/>
    </row>
    <row r="59" spans="1:21" s="104" customFormat="1" x14ac:dyDescent="0.25">
      <c r="E59" s="105"/>
    </row>
    <row r="60" spans="1:21" s="104" customFormat="1" x14ac:dyDescent="0.25">
      <c r="E60" s="105"/>
    </row>
    <row r="61" spans="1:21" s="104" customFormat="1" x14ac:dyDescent="0.25">
      <c r="E61" s="105"/>
    </row>
    <row r="62" spans="1:21" s="104" customFormat="1" x14ac:dyDescent="0.25">
      <c r="E62" s="105"/>
    </row>
    <row r="63" spans="1:21" s="104" customFormat="1" x14ac:dyDescent="0.25">
      <c r="E63" s="105"/>
    </row>
    <row r="64" spans="1:21" s="104" customFormat="1" x14ac:dyDescent="0.25">
      <c r="E64" s="105"/>
    </row>
    <row r="65" spans="5:5" s="104" customFormat="1" x14ac:dyDescent="0.25">
      <c r="E65" s="105"/>
    </row>
    <row r="66" spans="5:5" s="104" customFormat="1" x14ac:dyDescent="0.25">
      <c r="E66" s="105"/>
    </row>
    <row r="67" spans="5:5" s="104" customFormat="1" x14ac:dyDescent="0.25">
      <c r="E67" s="105"/>
    </row>
    <row r="68" spans="5:5" s="104" customFormat="1" x14ac:dyDescent="0.25">
      <c r="E68" s="105"/>
    </row>
    <row r="69" spans="5:5" s="104" customFormat="1" x14ac:dyDescent="0.25">
      <c r="E69" s="105"/>
    </row>
    <row r="70" spans="5:5" s="104" customFormat="1" x14ac:dyDescent="0.25">
      <c r="E70" s="105"/>
    </row>
    <row r="71" spans="5:5" s="104" customFormat="1" x14ac:dyDescent="0.25">
      <c r="E71" s="105"/>
    </row>
    <row r="72" spans="5:5" s="104" customFormat="1" x14ac:dyDescent="0.25">
      <c r="E72" s="105"/>
    </row>
    <row r="73" spans="5:5" s="104" customFormat="1" x14ac:dyDescent="0.25">
      <c r="E73" s="105"/>
    </row>
    <row r="74" spans="5:5" s="104" customFormat="1" x14ac:dyDescent="0.25">
      <c r="E74" s="105"/>
    </row>
    <row r="75" spans="5:5" s="104" customFormat="1" x14ac:dyDescent="0.25">
      <c r="E75" s="105"/>
    </row>
    <row r="76" spans="5:5" s="104" customFormat="1" x14ac:dyDescent="0.25">
      <c r="E76" s="105"/>
    </row>
    <row r="77" spans="5:5" s="104" customFormat="1" x14ac:dyDescent="0.25">
      <c r="E77" s="105"/>
    </row>
    <row r="78" spans="5:5" s="104" customFormat="1" x14ac:dyDescent="0.25">
      <c r="E78" s="105"/>
    </row>
    <row r="79" spans="5:5" s="104" customFormat="1" x14ac:dyDescent="0.25">
      <c r="E79" s="105"/>
    </row>
    <row r="80" spans="5:5" s="104" customFormat="1" x14ac:dyDescent="0.25">
      <c r="E80" s="105"/>
    </row>
    <row r="81" spans="5:5" s="104" customFormat="1" x14ac:dyDescent="0.25">
      <c r="E81" s="105"/>
    </row>
    <row r="82" spans="5:5" s="104" customFormat="1" x14ac:dyDescent="0.25">
      <c r="E82" s="105"/>
    </row>
    <row r="83" spans="5:5" s="104" customFormat="1" x14ac:dyDescent="0.25">
      <c r="E83" s="105"/>
    </row>
    <row r="84" spans="5:5" s="104" customFormat="1" x14ac:dyDescent="0.25">
      <c r="E84" s="105"/>
    </row>
    <row r="85" spans="5:5" s="104" customFormat="1" x14ac:dyDescent="0.25">
      <c r="E85" s="105"/>
    </row>
    <row r="86" spans="5:5" s="104" customFormat="1" x14ac:dyDescent="0.25">
      <c r="E86" s="105"/>
    </row>
    <row r="87" spans="5:5" s="104" customFormat="1" x14ac:dyDescent="0.25">
      <c r="E87" s="105"/>
    </row>
    <row r="88" spans="5:5" s="104" customFormat="1" x14ac:dyDescent="0.25">
      <c r="E88" s="105"/>
    </row>
    <row r="89" spans="5:5" s="104" customFormat="1" x14ac:dyDescent="0.25">
      <c r="E89" s="105"/>
    </row>
    <row r="90" spans="5:5" s="104" customFormat="1" x14ac:dyDescent="0.25">
      <c r="E90" s="105"/>
    </row>
    <row r="91" spans="5:5" s="104" customFormat="1" x14ac:dyDescent="0.25">
      <c r="E91" s="105"/>
    </row>
    <row r="92" spans="5:5" s="104" customFormat="1" x14ac:dyDescent="0.25">
      <c r="E92" s="105"/>
    </row>
    <row r="93" spans="5:5" s="104" customFormat="1" x14ac:dyDescent="0.25">
      <c r="E93" s="105"/>
    </row>
    <row r="94" spans="5:5" s="104" customFormat="1" x14ac:dyDescent="0.25">
      <c r="E94" s="105"/>
    </row>
    <row r="95" spans="5:5" s="104" customFormat="1" x14ac:dyDescent="0.25">
      <c r="E95" s="105"/>
    </row>
    <row r="96" spans="5:5" s="104" customFormat="1" x14ac:dyDescent="0.25">
      <c r="E96" s="105"/>
    </row>
    <row r="97" spans="5:5" s="104" customFormat="1" x14ac:dyDescent="0.25">
      <c r="E97" s="105"/>
    </row>
    <row r="98" spans="5:5" s="104" customFormat="1" x14ac:dyDescent="0.25">
      <c r="E98" s="105"/>
    </row>
    <row r="99" spans="5:5" s="104" customFormat="1" x14ac:dyDescent="0.25">
      <c r="E99" s="105"/>
    </row>
    <row r="100" spans="5:5" s="104" customFormat="1" x14ac:dyDescent="0.25">
      <c r="E100" s="105"/>
    </row>
    <row r="101" spans="5:5" s="104" customFormat="1" x14ac:dyDescent="0.25">
      <c r="E101" s="105"/>
    </row>
    <row r="102" spans="5:5" s="104" customFormat="1" x14ac:dyDescent="0.25">
      <c r="E102" s="105"/>
    </row>
    <row r="103" spans="5:5" s="104" customFormat="1" x14ac:dyDescent="0.25">
      <c r="E103" s="105"/>
    </row>
    <row r="104" spans="5:5" s="104" customFormat="1" x14ac:dyDescent="0.25">
      <c r="E104" s="105"/>
    </row>
    <row r="105" spans="5:5" s="104" customFormat="1" x14ac:dyDescent="0.25">
      <c r="E105" s="105"/>
    </row>
    <row r="106" spans="5:5" s="104" customFormat="1" x14ac:dyDescent="0.25">
      <c r="E106" s="105"/>
    </row>
    <row r="107" spans="5:5" s="104" customFormat="1" x14ac:dyDescent="0.25">
      <c r="E107" s="105"/>
    </row>
    <row r="108" spans="5:5" s="104" customFormat="1" x14ac:dyDescent="0.25">
      <c r="E108" s="105"/>
    </row>
    <row r="109" spans="5:5" s="104" customFormat="1" x14ac:dyDescent="0.25">
      <c r="E109" s="105"/>
    </row>
    <row r="110" spans="5:5" s="104" customFormat="1" x14ac:dyDescent="0.25">
      <c r="E110" s="105"/>
    </row>
    <row r="111" spans="5:5" s="104" customFormat="1" x14ac:dyDescent="0.25">
      <c r="E111" s="105"/>
    </row>
    <row r="112" spans="5:5" s="104" customFormat="1" x14ac:dyDescent="0.25">
      <c r="E112" s="105"/>
    </row>
    <row r="113" spans="5:5" s="104" customFormat="1" x14ac:dyDescent="0.25">
      <c r="E113" s="105"/>
    </row>
    <row r="114" spans="5:5" s="104" customFormat="1" x14ac:dyDescent="0.25">
      <c r="E114" s="105"/>
    </row>
    <row r="115" spans="5:5" s="104" customFormat="1" x14ac:dyDescent="0.25">
      <c r="E115" s="105"/>
    </row>
    <row r="116" spans="5:5" s="104" customFormat="1" x14ac:dyDescent="0.25">
      <c r="E116" s="105"/>
    </row>
    <row r="117" spans="5:5" s="104" customFormat="1" x14ac:dyDescent="0.25">
      <c r="E117" s="105"/>
    </row>
    <row r="118" spans="5:5" s="104" customFormat="1" x14ac:dyDescent="0.25">
      <c r="E118" s="105"/>
    </row>
    <row r="119" spans="5:5" s="104" customFormat="1" x14ac:dyDescent="0.25">
      <c r="E119" s="105"/>
    </row>
    <row r="120" spans="5:5" s="104" customFormat="1" x14ac:dyDescent="0.25">
      <c r="E120" s="105"/>
    </row>
    <row r="121" spans="5:5" s="104" customFormat="1" x14ac:dyDescent="0.25">
      <c r="E121" s="105"/>
    </row>
    <row r="122" spans="5:5" s="104" customFormat="1" x14ac:dyDescent="0.25">
      <c r="E122" s="105"/>
    </row>
    <row r="123" spans="5:5" s="104" customFormat="1" x14ac:dyDescent="0.25">
      <c r="E123" s="105"/>
    </row>
    <row r="124" spans="5:5" s="104" customFormat="1" x14ac:dyDescent="0.25">
      <c r="E124" s="105"/>
    </row>
    <row r="125" spans="5:5" s="104" customFormat="1" x14ac:dyDescent="0.25">
      <c r="E125" s="105"/>
    </row>
    <row r="126" spans="5:5" s="104" customFormat="1" x14ac:dyDescent="0.25">
      <c r="E126" s="105"/>
    </row>
    <row r="127" spans="5:5" s="104" customFormat="1" x14ac:dyDescent="0.25">
      <c r="E127" s="105"/>
    </row>
    <row r="128" spans="5:5" s="104" customFormat="1" x14ac:dyDescent="0.25">
      <c r="E128" s="105"/>
    </row>
    <row r="129" spans="5:5" s="104" customFormat="1" x14ac:dyDescent="0.25">
      <c r="E129" s="105"/>
    </row>
    <row r="130" spans="5:5" s="104" customFormat="1" x14ac:dyDescent="0.25">
      <c r="E130" s="105"/>
    </row>
    <row r="131" spans="5:5" s="104" customFormat="1" x14ac:dyDescent="0.25">
      <c r="E131" s="105"/>
    </row>
    <row r="132" spans="5:5" s="104" customFormat="1" x14ac:dyDescent="0.25">
      <c r="E132" s="105"/>
    </row>
    <row r="133" spans="5:5" s="104" customFormat="1" x14ac:dyDescent="0.25">
      <c r="E133" s="105"/>
    </row>
    <row r="134" spans="5:5" s="104" customFormat="1" x14ac:dyDescent="0.25">
      <c r="E134" s="105"/>
    </row>
    <row r="135" spans="5:5" s="104" customFormat="1" x14ac:dyDescent="0.25">
      <c r="E135" s="105"/>
    </row>
    <row r="136" spans="5:5" s="104" customFormat="1" x14ac:dyDescent="0.25">
      <c r="E136" s="105"/>
    </row>
    <row r="137" spans="5:5" s="104" customFormat="1" x14ac:dyDescent="0.25">
      <c r="E137" s="105"/>
    </row>
    <row r="138" spans="5:5" s="104" customFormat="1" x14ac:dyDescent="0.25">
      <c r="E138" s="105"/>
    </row>
    <row r="139" spans="5:5" s="104" customFormat="1" x14ac:dyDescent="0.25">
      <c r="E139" s="105"/>
    </row>
    <row r="140" spans="5:5" s="104" customFormat="1" x14ac:dyDescent="0.25">
      <c r="E140" s="105"/>
    </row>
    <row r="141" spans="5:5" s="104" customFormat="1" x14ac:dyDescent="0.25">
      <c r="E141" s="105"/>
    </row>
    <row r="142" spans="5:5" s="104" customFormat="1" x14ac:dyDescent="0.25">
      <c r="E142" s="105"/>
    </row>
    <row r="143" spans="5:5" s="104" customFormat="1" x14ac:dyDescent="0.25">
      <c r="E143" s="105"/>
    </row>
    <row r="144" spans="5:5" s="104" customFormat="1" x14ac:dyDescent="0.25">
      <c r="E144" s="105"/>
    </row>
    <row r="145" spans="1:5" s="104" customFormat="1" x14ac:dyDescent="0.25">
      <c r="E145" s="105"/>
    </row>
    <row r="146" spans="1:5" s="104" customFormat="1" x14ac:dyDescent="0.25">
      <c r="E146" s="105"/>
    </row>
    <row r="147" spans="1:5" s="104" customFormat="1" x14ac:dyDescent="0.25">
      <c r="E147" s="105"/>
    </row>
    <row r="148" spans="1:5" s="104" customFormat="1" x14ac:dyDescent="0.25">
      <c r="E148" s="105"/>
    </row>
    <row r="149" spans="1:5" s="104" customFormat="1" x14ac:dyDescent="0.25">
      <c r="E149" s="105"/>
    </row>
    <row r="150" spans="1:5" s="104" customFormat="1" x14ac:dyDescent="0.25">
      <c r="E150" s="105"/>
    </row>
    <row r="151" spans="1:5" s="104" customFormat="1" x14ac:dyDescent="0.25">
      <c r="E151" s="105"/>
    </row>
    <row r="152" spans="1:5" s="104" customFormat="1" x14ac:dyDescent="0.25">
      <c r="E152" s="105"/>
    </row>
    <row r="153" spans="1:5" s="104" customFormat="1" x14ac:dyDescent="0.25">
      <c r="E153" s="105"/>
    </row>
    <row r="154" spans="1:5" s="104" customFormat="1" x14ac:dyDescent="0.25">
      <c r="E154" s="105"/>
    </row>
    <row r="155" spans="1:5" s="104" customFormat="1" x14ac:dyDescent="0.25">
      <c r="E155" s="105"/>
    </row>
    <row r="156" spans="1:5" s="104" customFormat="1" x14ac:dyDescent="0.25">
      <c r="A156" s="104" t="s">
        <v>312</v>
      </c>
    </row>
    <row r="157" spans="1:5" s="104" customFormat="1" x14ac:dyDescent="0.25">
      <c r="A157" s="104" t="s">
        <v>311</v>
      </c>
    </row>
    <row r="158" spans="1:5" s="104" customFormat="1" x14ac:dyDescent="0.25">
      <c r="A158" s="104" t="s">
        <v>310</v>
      </c>
    </row>
    <row r="159" spans="1:5" s="104" customFormat="1" x14ac:dyDescent="0.25">
      <c r="A159" s="104" t="s">
        <v>309</v>
      </c>
    </row>
    <row r="160" spans="1:5" s="104" customFormat="1" x14ac:dyDescent="0.25">
      <c r="A160" s="104" t="s">
        <v>308</v>
      </c>
    </row>
    <row r="161" spans="1:1" s="104" customFormat="1" x14ac:dyDescent="0.25">
      <c r="A161" s="104" t="s">
        <v>307</v>
      </c>
    </row>
    <row r="165" spans="1:1" s="104" customFormat="1" x14ac:dyDescent="0.25">
      <c r="A165" s="104" t="s">
        <v>711</v>
      </c>
    </row>
  </sheetData>
  <sheetProtection algorithmName="SHA-512" hashValue="hgcRmHGjt2HnFmE9Wqw8PRvMnVxqF1LHsOeFPQe+x/MuqgEv7d6xE1MYAR3rtNIt8A3EE9BM1MPvgmuS0X3Jzw==" saltValue="eZTeuXjOJDhqC14PLnTCY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0E0D-6558-47FC-8A1B-984F372F8888}">
  <sheetPr codeName="Sheet6"/>
  <dimension ref="A2:J25"/>
  <sheetViews>
    <sheetView workbookViewId="0">
      <selection activeCell="E17" sqref="E17"/>
    </sheetView>
  </sheetViews>
  <sheetFormatPr defaultColWidth="10" defaultRowHeight="12.75" x14ac:dyDescent="0.2"/>
  <cols>
    <col min="1" max="1" width="4.42578125" style="24" customWidth="1"/>
    <col min="2" max="2" width="10.140625" style="24" customWidth="1"/>
    <col min="3" max="3" width="11.85546875" style="24" customWidth="1"/>
    <col min="4" max="4" width="21.5703125" style="24" customWidth="1"/>
    <col min="5" max="5" width="82" style="48" customWidth="1"/>
    <col min="6" max="6" width="36.140625" style="24" customWidth="1"/>
    <col min="7" max="9" width="10" style="25"/>
    <col min="10" max="10" width="19.140625" style="25" customWidth="1"/>
    <col min="11" max="16384" width="10" style="25"/>
  </cols>
  <sheetData>
    <row r="2" spans="1:10" ht="20.25" x14ac:dyDescent="0.2">
      <c r="B2" s="53" t="s">
        <v>694</v>
      </c>
      <c r="C2" s="53"/>
      <c r="D2" s="53"/>
      <c r="E2" s="53"/>
      <c r="F2" s="53"/>
    </row>
    <row r="4" spans="1:10" ht="15" x14ac:dyDescent="0.2">
      <c r="B4" s="26" t="s">
        <v>695</v>
      </c>
      <c r="D4" s="49" t="s">
        <v>709</v>
      </c>
      <c r="E4" s="27" t="s">
        <v>696</v>
      </c>
      <c r="F4" s="28" t="s">
        <v>710</v>
      </c>
      <c r="J4" s="29"/>
    </row>
    <row r="5" spans="1:10" ht="15" x14ac:dyDescent="0.2">
      <c r="B5" s="26" t="s">
        <v>697</v>
      </c>
      <c r="D5" s="59" t="s">
        <v>709</v>
      </c>
      <c r="E5" s="30" t="s">
        <v>698</v>
      </c>
      <c r="F5" s="31" t="s">
        <v>709</v>
      </c>
    </row>
    <row r="7" spans="1:10" s="36" customFormat="1" ht="15" x14ac:dyDescent="0.25">
      <c r="A7" s="32"/>
      <c r="B7" s="33" t="s">
        <v>699</v>
      </c>
      <c r="C7" s="34" t="s">
        <v>677</v>
      </c>
      <c r="D7" s="34" t="s">
        <v>700</v>
      </c>
      <c r="E7" s="34" t="s">
        <v>701</v>
      </c>
      <c r="F7" s="35" t="s">
        <v>702</v>
      </c>
    </row>
    <row r="8" spans="1:10" ht="13.5" x14ac:dyDescent="0.2">
      <c r="B8" s="37">
        <v>1</v>
      </c>
      <c r="C8" s="38">
        <v>45818</v>
      </c>
      <c r="D8" s="38"/>
      <c r="E8" s="39" t="s">
        <v>703</v>
      </c>
      <c r="F8" s="40" t="s">
        <v>704</v>
      </c>
    </row>
    <row r="9" spans="1:10" ht="13.5" x14ac:dyDescent="0.2">
      <c r="B9" s="37"/>
      <c r="C9" s="38"/>
      <c r="D9" s="39"/>
      <c r="E9" s="41"/>
      <c r="F9" s="40"/>
    </row>
    <row r="10" spans="1:10" ht="13.5" x14ac:dyDescent="0.2">
      <c r="B10" s="37"/>
      <c r="C10" s="38"/>
      <c r="D10" s="39"/>
      <c r="E10" s="39"/>
      <c r="F10" s="40"/>
    </row>
    <row r="11" spans="1:10" ht="13.5" x14ac:dyDescent="0.2">
      <c r="B11" s="37"/>
      <c r="C11" s="38"/>
      <c r="D11" s="39"/>
      <c r="E11" s="39"/>
      <c r="F11" s="40"/>
    </row>
    <row r="12" spans="1:10" ht="13.5" x14ac:dyDescent="0.2">
      <c r="B12" s="37"/>
      <c r="C12" s="38"/>
      <c r="D12" s="39"/>
      <c r="E12" s="39"/>
      <c r="F12" s="40"/>
    </row>
    <row r="13" spans="1:10" ht="13.5" x14ac:dyDescent="0.2">
      <c r="B13" s="37"/>
      <c r="C13" s="38"/>
      <c r="D13" s="39"/>
      <c r="E13" s="42"/>
      <c r="F13" s="40"/>
    </row>
    <row r="14" spans="1:10" ht="13.5" x14ac:dyDescent="0.2">
      <c r="B14" s="37"/>
      <c r="C14" s="38"/>
      <c r="D14" s="39"/>
      <c r="E14" s="39"/>
      <c r="F14" s="40"/>
    </row>
    <row r="15" spans="1:10" ht="13.5" x14ac:dyDescent="0.2">
      <c r="B15" s="37"/>
      <c r="C15" s="39"/>
      <c r="D15" s="39"/>
      <c r="E15" s="39"/>
      <c r="F15" s="40"/>
    </row>
    <row r="16" spans="1:10" ht="13.5" x14ac:dyDescent="0.2">
      <c r="B16" s="37"/>
      <c r="C16" s="39"/>
      <c r="D16" s="39"/>
      <c r="E16" s="39"/>
      <c r="F16" s="40"/>
    </row>
    <row r="17" spans="2:6" ht="13.5" x14ac:dyDescent="0.2">
      <c r="B17" s="37"/>
      <c r="C17" s="39"/>
      <c r="D17" s="39"/>
      <c r="E17" s="39"/>
      <c r="F17" s="40"/>
    </row>
    <row r="18" spans="2:6" ht="13.5" x14ac:dyDescent="0.2">
      <c r="B18" s="37"/>
      <c r="C18" s="39"/>
      <c r="D18" s="39"/>
      <c r="E18" s="39"/>
      <c r="F18" s="40"/>
    </row>
    <row r="19" spans="2:6" ht="13.5" x14ac:dyDescent="0.2">
      <c r="B19" s="37"/>
      <c r="C19" s="39"/>
      <c r="D19" s="39"/>
      <c r="E19" s="39"/>
      <c r="F19" s="40"/>
    </row>
    <row r="20" spans="2:6" ht="13.5" x14ac:dyDescent="0.2">
      <c r="B20" s="37"/>
      <c r="C20" s="39"/>
      <c r="D20" s="39"/>
      <c r="E20" s="39"/>
      <c r="F20" s="40"/>
    </row>
    <row r="21" spans="2:6" ht="13.5" x14ac:dyDescent="0.2">
      <c r="B21" s="37"/>
      <c r="C21" s="39"/>
      <c r="D21" s="39"/>
      <c r="E21" s="39"/>
      <c r="F21" s="40"/>
    </row>
    <row r="22" spans="2:6" ht="13.5" x14ac:dyDescent="0.2">
      <c r="B22" s="37"/>
      <c r="C22" s="39"/>
      <c r="D22" s="39"/>
      <c r="E22" s="39"/>
      <c r="F22" s="40"/>
    </row>
    <row r="23" spans="2:6" ht="13.5" x14ac:dyDescent="0.2">
      <c r="B23" s="37"/>
      <c r="C23" s="39"/>
      <c r="D23" s="39"/>
      <c r="E23" s="39"/>
      <c r="F23" s="40"/>
    </row>
    <row r="24" spans="2:6" ht="13.5" x14ac:dyDescent="0.2">
      <c r="B24" s="43"/>
      <c r="C24" s="44"/>
      <c r="D24" s="44"/>
      <c r="E24" s="44"/>
      <c r="F24" s="45"/>
    </row>
    <row r="25" spans="2:6" x14ac:dyDescent="0.2">
      <c r="B25" s="46"/>
      <c r="C25" s="46"/>
      <c r="D25" s="46"/>
      <c r="E25" s="47"/>
      <c r="F25" s="46"/>
    </row>
  </sheetData>
  <sheetProtection algorithmName="SHA-512" hashValue="TS34B/DXD2UYZitN0x5EF6tLWoxElmPDUwSLzUSjLHpyAsqTPxeGkJiYO8urlHaoBptnC4ZNSqgELyXXqVbzRA==" saltValue="4Wc6np0W8idPovWPceQlQw==" spinCount="100000" sheet="1" objects="1" scenarios="1"/>
  <mergeCells count="1">
    <mergeCell ref="B2:F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71</vt:i4>
      </vt:variant>
    </vt:vector>
  </HeadingPairs>
  <TitlesOfParts>
    <vt:vector size="76" baseType="lpstr">
      <vt:lpstr>Lighting Inventory</vt:lpstr>
      <vt:lpstr>Rebate Application</vt:lpstr>
      <vt:lpstr>Lists</vt:lpstr>
      <vt:lpstr>BlackHills-MLI_Template</vt:lpstr>
      <vt:lpstr>Version Log</vt:lpstr>
      <vt:lpstr>AreaIter</vt:lpstr>
      <vt:lpstr>CanopyIter</vt:lpstr>
      <vt:lpstr>CaseIter</vt:lpstr>
      <vt:lpstr>CFLPinBasedBallast</vt:lpstr>
      <vt:lpstr>CFLPinBasedLamps</vt:lpstr>
      <vt:lpstr>CFLPinBasedWatts</vt:lpstr>
      <vt:lpstr>CFLScrewInBallast</vt:lpstr>
      <vt:lpstr>CFLScrewInLamps</vt:lpstr>
      <vt:lpstr>CFLScrewInWatts</vt:lpstr>
      <vt:lpstr>CirclineBallast</vt:lpstr>
      <vt:lpstr>CirclineLamps</vt:lpstr>
      <vt:lpstr>CirclineWatts</vt:lpstr>
      <vt:lpstr>CMHBallast</vt:lpstr>
      <vt:lpstr>CMHLamps</vt:lpstr>
      <vt:lpstr>CMHWatts</vt:lpstr>
      <vt:lpstr>CoolingType</vt:lpstr>
      <vt:lpstr>CustomIter</vt:lpstr>
      <vt:lpstr>DLAIter</vt:lpstr>
      <vt:lpstr>DownlightIter</vt:lpstr>
      <vt:lpstr>EANum</vt:lpstr>
      <vt:lpstr>ESLampIter</vt:lpstr>
      <vt:lpstr>ExitBallast</vt:lpstr>
      <vt:lpstr>ExitIter</vt:lpstr>
      <vt:lpstr>ExitLamps</vt:lpstr>
      <vt:lpstr>ExitsWatts</vt:lpstr>
      <vt:lpstr>FacilityType</vt:lpstr>
      <vt:lpstr>FloodIter</vt:lpstr>
      <vt:lpstr>HBIter</vt:lpstr>
      <vt:lpstr>HortIter</vt:lpstr>
      <vt:lpstr>HPSBallast</vt:lpstr>
      <vt:lpstr>HPSLamps</vt:lpstr>
      <vt:lpstr>HPSWatts</vt:lpstr>
      <vt:lpstr>InductionBallast</vt:lpstr>
      <vt:lpstr>InductionLamps</vt:lpstr>
      <vt:lpstr>InductionWatts</vt:lpstr>
      <vt:lpstr>InxHalBallast</vt:lpstr>
      <vt:lpstr>InxHalLamps</vt:lpstr>
      <vt:lpstr>InxHalWatts</vt:lpstr>
      <vt:lpstr>LEDBallast</vt:lpstr>
      <vt:lpstr>LEDLamps</vt:lpstr>
      <vt:lpstr>LEDWatts</vt:lpstr>
      <vt:lpstr>LightingControlType</vt:lpstr>
      <vt:lpstr>MHBallast</vt:lpstr>
      <vt:lpstr>MHLamps</vt:lpstr>
      <vt:lpstr>MHWatts</vt:lpstr>
      <vt:lpstr>MogulIter</vt:lpstr>
      <vt:lpstr>MVBallast</vt:lpstr>
      <vt:lpstr>MVLamps</vt:lpstr>
      <vt:lpstr>MVWatts</vt:lpstr>
      <vt:lpstr>NTG</vt:lpstr>
      <vt:lpstr>ParkIter</vt:lpstr>
      <vt:lpstr>PLIter</vt:lpstr>
      <vt:lpstr>PSMHBallast</vt:lpstr>
      <vt:lpstr>PSMHLamps</vt:lpstr>
      <vt:lpstr>PSMHWatts</vt:lpstr>
      <vt:lpstr>QPL</vt:lpstr>
      <vt:lpstr>RebateMeasure</vt:lpstr>
      <vt:lpstr>T12Ballast</vt:lpstr>
      <vt:lpstr>T12Lamps</vt:lpstr>
      <vt:lpstr>T12Watts</vt:lpstr>
      <vt:lpstr>T5Ballast</vt:lpstr>
      <vt:lpstr>T5Lamps</vt:lpstr>
      <vt:lpstr>T5Watts</vt:lpstr>
      <vt:lpstr>T8Ballast</vt:lpstr>
      <vt:lpstr>T8Lamps</vt:lpstr>
      <vt:lpstr>T8Watts</vt:lpstr>
      <vt:lpstr>TechnologyType</vt:lpstr>
      <vt:lpstr>TrofIter</vt:lpstr>
      <vt:lpstr>TrofRetroIter</vt:lpstr>
      <vt:lpstr>TubeIter</vt:lpstr>
      <vt:lpstr>WPIter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Baker</dc:creator>
  <cp:lastModifiedBy>Bryan Baker</cp:lastModifiedBy>
  <dcterms:created xsi:type="dcterms:W3CDTF">2025-06-04T20:09:10Z</dcterms:created>
  <dcterms:modified xsi:type="dcterms:W3CDTF">2025-06-20T00:12:22Z</dcterms:modified>
</cp:coreProperties>
</file>